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9440" windowHeight="12510" tabRatio="924" activeTab="3"/>
  </bookViews>
  <sheets>
    <sheet name="Cover" sheetId="22" r:id="rId1"/>
    <sheet name="Raw-Data" sheetId="25" r:id="rId2"/>
    <sheet name="Extra Income" sheetId="26" r:id="rId3"/>
    <sheet name="Detail" sheetId="2" r:id="rId4"/>
    <sheet name="Summary" sheetId="1" r:id="rId5"/>
    <sheet name="Years-Summary" sheetId="3" r:id="rId6"/>
    <sheet name="WeightClass" sheetId="14" r:id="rId7"/>
    <sheet name="Coaches" sheetId="13" r:id="rId8"/>
    <sheet name="3rd-Edberg" sheetId="16" r:id="rId9"/>
    <sheet name="4th-Sprouse" sheetId="17" r:id="rId10"/>
    <sheet name="5th-Lynch" sheetId="18" r:id="rId11"/>
    <sheet name="6th-Perkins" sheetId="23" r:id="rId12"/>
    <sheet name="6th-Chapman" sheetId="10" r:id="rId13"/>
    <sheet name="7th-Olssen" sheetId="19" r:id="rId14"/>
    <sheet name="8th-Schara" sheetId="20" r:id="rId15"/>
    <sheet name="Practice Schedule" sheetId="21" r:id="rId16"/>
  </sheets>
  <definedNames>
    <definedName name="_xlnm.Print_Titles" localSheetId="1">'Raw-Data'!$1:$10</definedName>
  </definedNames>
  <calcPr calcId="125725" concurrentCalc="0"/>
</workbook>
</file>

<file path=xl/calcChain.xml><?xml version="1.0" encoding="utf-8"?>
<calcChain xmlns="http://schemas.openxmlformats.org/spreadsheetml/2006/main">
  <c r="G31" i="2"/>
  <c r="O29" i="25"/>
  <c r="O49"/>
  <c r="O73"/>
  <c r="O113"/>
  <c r="O137"/>
  <c r="O163"/>
  <c r="O165"/>
  <c r="M171"/>
  <c r="N28"/>
  <c r="N29"/>
  <c r="N30"/>
  <c r="N48"/>
  <c r="N49"/>
  <c r="N50"/>
  <c r="N72"/>
  <c r="N73"/>
  <c r="N74"/>
  <c r="N112"/>
  <c r="N113"/>
  <c r="N114"/>
  <c r="N136"/>
  <c r="N137"/>
  <c r="N138"/>
  <c r="N162"/>
  <c r="N163"/>
  <c r="M167"/>
  <c r="M168"/>
  <c r="M169"/>
  <c r="G31" i="1"/>
  <c r="G33"/>
  <c r="G35"/>
  <c r="E39" i="2"/>
  <c r="H30" i="1"/>
  <c r="G39"/>
  <c r="G40"/>
  <c r="G10"/>
  <c r="H4"/>
  <c r="C6" i="20"/>
  <c r="C6" i="16"/>
  <c r="C6" i="17"/>
  <c r="C6" i="18"/>
  <c r="C6" i="23"/>
  <c r="C6" i="10"/>
  <c r="C5" i="19"/>
  <c r="D11" i="2"/>
  <c r="I4"/>
  <c r="I9"/>
  <c r="I5"/>
  <c r="I6"/>
  <c r="I7"/>
  <c r="I8"/>
  <c r="I10"/>
  <c r="E50" i="13"/>
  <c r="E54"/>
  <c r="E53"/>
  <c r="E52"/>
  <c r="E51"/>
  <c r="E44"/>
  <c r="E56"/>
  <c r="E45"/>
  <c r="E57"/>
  <c r="E46"/>
  <c r="E58"/>
  <c r="E47"/>
  <c r="E59"/>
  <c r="E48"/>
  <c r="E60"/>
  <c r="G39" i="22"/>
  <c r="D7" i="2"/>
  <c r="D9"/>
  <c r="D8"/>
  <c r="D5"/>
  <c r="D6"/>
  <c r="E32"/>
  <c r="H38" i="1"/>
  <c r="F10" i="2"/>
  <c r="E10"/>
  <c r="H37" i="1"/>
  <c r="D9" i="3"/>
  <c r="F7"/>
  <c r="F6"/>
  <c r="F5"/>
  <c r="F4"/>
  <c r="D4" i="2"/>
  <c r="F3" i="3"/>
  <c r="G6" i="2"/>
  <c r="A8" i="20"/>
  <c r="A7" i="19"/>
  <c r="A8" i="18"/>
  <c r="A8" i="17"/>
  <c r="A8" i="16"/>
  <c r="A8" i="10"/>
  <c r="F8" i="3"/>
  <c r="D10"/>
  <c r="D11"/>
  <c r="C10"/>
  <c r="C11"/>
  <c r="E9"/>
  <c r="E10"/>
  <c r="E11"/>
  <c r="K9" i="2"/>
  <c r="K8"/>
  <c r="K7"/>
  <c r="K6"/>
  <c r="K5"/>
  <c r="K4"/>
  <c r="H9"/>
  <c r="H8"/>
  <c r="H7"/>
  <c r="H6"/>
  <c r="H5"/>
  <c r="H4"/>
  <c r="J10"/>
  <c r="M19"/>
  <c r="M26"/>
  <c r="H9" i="1"/>
  <c r="G32" i="2"/>
  <c r="G19"/>
  <c r="G25"/>
  <c r="G26"/>
  <c r="G27"/>
  <c r="H14" i="1"/>
  <c r="G30" i="2"/>
  <c r="G18"/>
  <c r="G17"/>
  <c r="G16"/>
  <c r="G9"/>
  <c r="G8"/>
  <c r="G4"/>
  <c r="G5"/>
  <c r="G7"/>
  <c r="G10"/>
  <c r="B40" i="1"/>
  <c r="B39"/>
  <c r="B33"/>
  <c r="B35"/>
  <c r="M27" i="2"/>
  <c r="G33"/>
  <c r="H17" i="1"/>
  <c r="G22" i="2"/>
  <c r="H13" i="1"/>
  <c r="K10" i="2"/>
  <c r="I12"/>
  <c r="C39" i="22"/>
  <c r="H10" i="2"/>
  <c r="G11"/>
  <c r="H7" i="1"/>
  <c r="H10"/>
  <c r="F9" i="3"/>
  <c r="F10"/>
  <c r="F11"/>
  <c r="D10" i="2"/>
  <c r="H22" i="1"/>
  <c r="H31"/>
  <c r="H33"/>
  <c r="H35"/>
  <c r="B39" i="22"/>
  <c r="D12" i="2"/>
  <c r="L39" i="22"/>
  <c r="H40" i="1"/>
  <c r="H39"/>
  <c r="E62" i="13"/>
</calcChain>
</file>

<file path=xl/comments1.xml><?xml version="1.0" encoding="utf-8"?>
<comments xmlns="http://schemas.openxmlformats.org/spreadsheetml/2006/main">
  <authors>
    <author>plockhart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plockhart:</t>
        </r>
        <r>
          <rPr>
            <sz val="9"/>
            <color indexed="81"/>
            <rFont val="Tahoma"/>
            <family val="2"/>
          </rPr>
          <t xml:space="preserve">
Woksheet locked
PASS:  oaa
</t>
        </r>
      </text>
    </comment>
  </commentList>
</comments>
</file>

<file path=xl/sharedStrings.xml><?xml version="1.0" encoding="utf-8"?>
<sst xmlns="http://schemas.openxmlformats.org/spreadsheetml/2006/main" count="2790" uniqueCount="953">
  <si>
    <t>Football (# 150)</t>
  </si>
  <si>
    <t>Budgets vs. Actual</t>
  </si>
  <si>
    <t xml:space="preserve">Budget Approved </t>
  </si>
  <si>
    <t>2009 Actual</t>
  </si>
  <si>
    <t>Beginning Balance</t>
  </si>
  <si>
    <t>Income:</t>
  </si>
  <si>
    <t>Registration Fee</t>
  </si>
  <si>
    <t>Gambling Distribution</t>
  </si>
  <si>
    <t>Total Income</t>
  </si>
  <si>
    <t>Expenses:</t>
  </si>
  <si>
    <t>Uniforms/Coach Shirts</t>
  </si>
  <si>
    <t>Equipment</t>
  </si>
  <si>
    <t>Balls</t>
  </si>
  <si>
    <t>Field/Gym</t>
  </si>
  <si>
    <t>Umpire/Referee</t>
  </si>
  <si>
    <t>League Fee's</t>
  </si>
  <si>
    <t>Trophies</t>
  </si>
  <si>
    <t xml:space="preserve">Supplies </t>
  </si>
  <si>
    <t>Printing</t>
  </si>
  <si>
    <t>Tournament</t>
  </si>
  <si>
    <t>Insurance</t>
  </si>
  <si>
    <t>CC Processing/Web Fee</t>
  </si>
  <si>
    <t xml:space="preserve">Outside Evaluator </t>
  </si>
  <si>
    <t>Marketing</t>
  </si>
  <si>
    <t>Associations</t>
  </si>
  <si>
    <t>Refunds</t>
  </si>
  <si>
    <t>Total Expenses</t>
  </si>
  <si>
    <t>Profit/(Loss)</t>
  </si>
  <si>
    <t>Ending Balance</t>
  </si>
  <si>
    <t># Participants</t>
  </si>
  <si>
    <t># Teams</t>
  </si>
  <si>
    <t>Cost/Participant</t>
  </si>
  <si>
    <t>Cost per Team</t>
  </si>
  <si>
    <t>3rd</t>
  </si>
  <si>
    <t>4th</t>
  </si>
  <si>
    <t>5th</t>
  </si>
  <si>
    <t>6th</t>
  </si>
  <si>
    <t>7th</t>
  </si>
  <si>
    <t>8th</t>
  </si>
  <si>
    <t>Fee</t>
  </si>
  <si>
    <t>Jerseys</t>
  </si>
  <si>
    <t>XX</t>
  </si>
  <si>
    <t>XXX</t>
  </si>
  <si>
    <t>XXXX</t>
  </si>
  <si>
    <t>Ref Fee's</t>
  </si>
  <si>
    <t>XL</t>
  </si>
  <si>
    <t>Coach's Shirt</t>
  </si>
  <si>
    <t>2014 Budget</t>
  </si>
  <si>
    <t>2014 Actual</t>
  </si>
  <si>
    <t>Pants</t>
  </si>
  <si>
    <t>First Aid</t>
  </si>
  <si>
    <t>Mouth Guards</t>
  </si>
  <si>
    <t>MEYFL 3-6th</t>
  </si>
  <si>
    <t>NSFL 7-8th</t>
  </si>
  <si>
    <t>SELL PRICE</t>
  </si>
  <si>
    <t>Profit</t>
  </si>
  <si>
    <t>Other income (Pants/MouthGaurds)</t>
  </si>
  <si>
    <t>Gen Fee Trans Changed to $14</t>
  </si>
  <si>
    <t>+/-</t>
  </si>
  <si>
    <t>2014 +/-</t>
  </si>
  <si>
    <t>Late Fee</t>
  </si>
  <si>
    <t>Reg Fee</t>
  </si>
  <si>
    <t>Total</t>
  </si>
  <si>
    <t>Grand Total</t>
  </si>
  <si>
    <t>Late</t>
  </si>
  <si>
    <t>Compare</t>
  </si>
  <si>
    <t>* Discount coming to cover 7th grade playoffs 2013</t>
  </si>
  <si>
    <t>Grade</t>
  </si>
  <si>
    <t># Reg</t>
  </si>
  <si>
    <t>Registers</t>
  </si>
  <si>
    <t>Early</t>
  </si>
  <si>
    <t>Head Coach</t>
  </si>
  <si>
    <t>Assist.</t>
  </si>
  <si>
    <t>Cell</t>
  </si>
  <si>
    <t>Email</t>
  </si>
  <si>
    <t>Team Color</t>
  </si>
  <si>
    <t>Jon Chapman</t>
  </si>
  <si>
    <t>Tom Mohrland</t>
  </si>
  <si>
    <t>Duane Stine</t>
  </si>
  <si>
    <t>651-214-7428</t>
  </si>
  <si>
    <t>jonchapman1976@gmail.com</t>
  </si>
  <si>
    <t>651-808-4989</t>
  </si>
  <si>
    <t>651-261-6119</t>
  </si>
  <si>
    <t>Tom.Mohrland@Livingwell.org</t>
  </si>
  <si>
    <t>thestines@comcast.net</t>
  </si>
  <si>
    <t>First Name</t>
  </si>
  <si>
    <t>Last Name</t>
  </si>
  <si>
    <t>weight</t>
  </si>
  <si>
    <t>Jersey#</t>
  </si>
  <si>
    <t>G First Name</t>
  </si>
  <si>
    <t>G Lastname</t>
  </si>
  <si>
    <t>email</t>
  </si>
  <si>
    <t>Players</t>
  </si>
  <si>
    <t>Weight Class</t>
  </si>
  <si>
    <t>Dave Perkins</t>
  </si>
  <si>
    <t>dmsjperk@yahoo.com</t>
  </si>
  <si>
    <t>651-260-1761</t>
  </si>
  <si>
    <t>Chris Edberg - Head</t>
  </si>
  <si>
    <t>Brian Ritchie – Assist.</t>
  </si>
  <si>
    <t>Mike Scheierl – Assist.</t>
  </si>
  <si>
    <t>Glenn Kaemmer – Assist.</t>
  </si>
  <si>
    <t>Cory Lynch – Head</t>
  </si>
  <si>
    <t>Team 1</t>
  </si>
  <si>
    <t>Jon Chapman – Head</t>
  </si>
  <si>
    <t>Duane Stine – Assist.</t>
  </si>
  <si>
    <t>Tom Mohrland – Assist</t>
  </si>
  <si>
    <t>Team 2</t>
  </si>
  <si>
    <t>David Perkins – Head</t>
  </si>
  <si>
    <t>James Monatgue – Assist</t>
  </si>
  <si>
    <t>Dan Bushard -  Assist.</t>
  </si>
  <si>
    <t>EMAIL</t>
  </si>
  <si>
    <t>CELL</t>
  </si>
  <si>
    <t>Coaches/Teams</t>
  </si>
  <si>
    <t>Background</t>
  </si>
  <si>
    <t>Concussion</t>
  </si>
  <si>
    <t>passed</t>
  </si>
  <si>
    <t>huttonbk@live.com</t>
  </si>
  <si>
    <t>dupris13@yahoo.com</t>
  </si>
  <si>
    <t>glen.kaemmer@gmail.com</t>
  </si>
  <si>
    <t>cory.lynch@teampersonnel.com</t>
  </si>
  <si>
    <t>c.edberg@yahoo.com</t>
  </si>
  <si>
    <t>mikescheierl@msn.com</t>
  </si>
  <si>
    <t>dan.bushard@xerox.com</t>
  </si>
  <si>
    <t>britchie59@gmail.com</t>
  </si>
  <si>
    <t>sloanfamily45@gmail.com</t>
  </si>
  <si>
    <t>gteastin@msn.com</t>
  </si>
  <si>
    <r>
      <t>5</t>
    </r>
    <r>
      <rPr>
        <b/>
        <u/>
        <vertAlign val="superscript"/>
        <sz val="14"/>
        <color theme="1"/>
        <rFont val="Calibri"/>
        <family val="2"/>
        <scheme val="minor"/>
      </rPr>
      <t>th</t>
    </r>
    <r>
      <rPr>
        <b/>
        <u/>
        <sz val="14"/>
        <color theme="1"/>
        <rFont val="Calibri"/>
        <family val="2"/>
        <scheme val="minor"/>
      </rPr>
      <t xml:space="preserve"> Grade</t>
    </r>
  </si>
  <si>
    <r>
      <t>6</t>
    </r>
    <r>
      <rPr>
        <b/>
        <u/>
        <vertAlign val="superscript"/>
        <sz val="14"/>
        <color theme="1"/>
        <rFont val="Calibri"/>
        <family val="2"/>
        <scheme val="minor"/>
      </rPr>
      <t>th</t>
    </r>
    <r>
      <rPr>
        <b/>
        <u/>
        <sz val="14"/>
        <color theme="1"/>
        <rFont val="Calibri"/>
        <family val="2"/>
        <scheme val="minor"/>
      </rPr>
      <t xml:space="preserve"> Grade</t>
    </r>
  </si>
  <si>
    <r>
      <t>7</t>
    </r>
    <r>
      <rPr>
        <b/>
        <u/>
        <vertAlign val="superscript"/>
        <sz val="14"/>
        <color theme="1"/>
        <rFont val="Calibri"/>
        <family val="2"/>
        <scheme val="minor"/>
      </rPr>
      <t>th</t>
    </r>
    <r>
      <rPr>
        <b/>
        <u/>
        <sz val="14"/>
        <color theme="1"/>
        <rFont val="Calibri"/>
        <family val="2"/>
        <scheme val="minor"/>
      </rPr>
      <t xml:space="preserve"> Grade</t>
    </r>
  </si>
  <si>
    <r>
      <t>8</t>
    </r>
    <r>
      <rPr>
        <b/>
        <u/>
        <vertAlign val="superscript"/>
        <sz val="14"/>
        <color theme="1"/>
        <rFont val="Calibri"/>
        <family val="2"/>
        <scheme val="minor"/>
      </rPr>
      <t>th</t>
    </r>
    <r>
      <rPr>
        <b/>
        <u/>
        <sz val="14"/>
        <color theme="1"/>
        <rFont val="Calibri"/>
        <family val="2"/>
        <scheme val="minor"/>
      </rPr>
      <t xml:space="preserve"> Grade</t>
    </r>
  </si>
  <si>
    <r>
      <t>3</t>
    </r>
    <r>
      <rPr>
        <b/>
        <u/>
        <vertAlign val="superscript"/>
        <sz val="14"/>
        <color theme="1"/>
        <rFont val="Calibri"/>
        <family val="2"/>
        <scheme val="minor"/>
      </rPr>
      <t>rd</t>
    </r>
    <r>
      <rPr>
        <b/>
        <u/>
        <sz val="14"/>
        <color theme="1"/>
        <rFont val="Calibri"/>
        <family val="2"/>
        <scheme val="minor"/>
      </rPr>
      <t xml:space="preserve"> Grade</t>
    </r>
    <r>
      <rPr>
        <b/>
        <sz val="8"/>
        <color theme="1"/>
        <rFont val="Calibri"/>
        <family val="2"/>
        <scheme val="minor"/>
      </rPr>
      <t xml:space="preserve">  </t>
    </r>
    <r>
      <rPr>
        <sz val="8"/>
        <color theme="1"/>
        <rFont val="Calibri"/>
        <family val="2"/>
        <scheme val="minor"/>
      </rPr>
      <t>(only allowed total 3 coaches – others can be helpers)</t>
    </r>
  </si>
  <si>
    <r>
      <t>4</t>
    </r>
    <r>
      <rPr>
        <b/>
        <u/>
        <vertAlign val="superscript"/>
        <sz val="14"/>
        <color theme="1"/>
        <rFont val="Calibri"/>
        <family val="2"/>
        <scheme val="minor"/>
      </rPr>
      <t>th</t>
    </r>
    <r>
      <rPr>
        <b/>
        <u/>
        <sz val="14"/>
        <color theme="1"/>
        <rFont val="Calibri"/>
        <family val="2"/>
        <scheme val="minor"/>
      </rPr>
      <t xml:space="preserve"> Grade</t>
    </r>
    <r>
      <rPr>
        <b/>
        <sz val="14"/>
        <color theme="1"/>
        <rFont val="Calibri"/>
        <family val="2"/>
        <scheme val="minor"/>
      </rPr>
      <t> </t>
    </r>
    <r>
      <rPr>
        <sz val="14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(only allowed total 3 coaches – others can be helpers)</t>
    </r>
  </si>
  <si>
    <t>Brian Sprouse - Head</t>
  </si>
  <si>
    <t>jms1971@yahoo.com</t>
  </si>
  <si>
    <t>Doug Olssen - Head</t>
  </si>
  <si>
    <t>doug.olssen@gmail.com</t>
  </si>
  <si>
    <t>612-419-2515</t>
  </si>
  <si>
    <t>763-560-4252</t>
  </si>
  <si>
    <t>612-414-5051</t>
  </si>
  <si>
    <t>651-329-7385</t>
  </si>
  <si>
    <t>651-206-9204</t>
  </si>
  <si>
    <t>jamiejamesprod@comcast.net</t>
  </si>
  <si>
    <t>James Monatgue</t>
  </si>
  <si>
    <t>Chris Edberg</t>
  </si>
  <si>
    <t>Brian Ritchie</t>
  </si>
  <si>
    <t>Brian Sprouse</t>
  </si>
  <si>
    <t>Glenn Kaemmer</t>
  </si>
  <si>
    <t>Blue</t>
  </si>
  <si>
    <t>Striper</t>
  </si>
  <si>
    <t>Tony Ponferada</t>
  </si>
  <si>
    <t>tonyponferrada_66@msn.com</t>
  </si>
  <si>
    <t>x</t>
  </si>
  <si>
    <t xml:space="preserve">3rd Grade </t>
  </si>
  <si>
    <t>Scheierl</t>
  </si>
  <si>
    <t>Blake</t>
  </si>
  <si>
    <t>Huerta</t>
  </si>
  <si>
    <t>Farley</t>
  </si>
  <si>
    <t>Evan</t>
  </si>
  <si>
    <t>Thoms</t>
  </si>
  <si>
    <t>Tanner</t>
  </si>
  <si>
    <t>Rolf</t>
  </si>
  <si>
    <t xml:space="preserve">David </t>
  </si>
  <si>
    <t xml:space="preserve">Nolan </t>
  </si>
  <si>
    <t>Murphy</t>
  </si>
  <si>
    <t>Joshua</t>
  </si>
  <si>
    <t>Quast</t>
  </si>
  <si>
    <t>Kellen</t>
  </si>
  <si>
    <t>Sloan</t>
  </si>
  <si>
    <t>Broghan</t>
  </si>
  <si>
    <t>Hyrkas</t>
  </si>
  <si>
    <t>Gavin</t>
  </si>
  <si>
    <t>Jones</t>
  </si>
  <si>
    <t>Jaden</t>
  </si>
  <si>
    <t>Becker</t>
  </si>
  <si>
    <t>Sumner</t>
  </si>
  <si>
    <t>Ritchie</t>
  </si>
  <si>
    <t>Brendan</t>
  </si>
  <si>
    <t>Edberg</t>
  </si>
  <si>
    <t>Jayden</t>
  </si>
  <si>
    <t>Mike</t>
  </si>
  <si>
    <t>Nicole</t>
  </si>
  <si>
    <t>Updyke</t>
  </si>
  <si>
    <t>cole008520@gmail.com</t>
  </si>
  <si>
    <t>Lisa</t>
  </si>
  <si>
    <t>lisa.m.farley@att.net</t>
  </si>
  <si>
    <t>Todd</t>
  </si>
  <si>
    <t>todd.thoms@comcast.net</t>
  </si>
  <si>
    <t xml:space="preserve">Brenda </t>
  </si>
  <si>
    <t>brrolf@gmail.com</t>
  </si>
  <si>
    <t>terry</t>
  </si>
  <si>
    <t>murphy</t>
  </si>
  <si>
    <t>tsmstation24@gmail.com</t>
  </si>
  <si>
    <t>Tiffany</t>
  </si>
  <si>
    <t>tquast@paradysz.com</t>
  </si>
  <si>
    <t>Patrick</t>
  </si>
  <si>
    <t>Stephanie</t>
  </si>
  <si>
    <t>Erickson</t>
  </si>
  <si>
    <t>stepherickson76@gmail.com</t>
  </si>
  <si>
    <t xml:space="preserve">Sandy </t>
  </si>
  <si>
    <t>ms_sandyx23@yahoo.com</t>
  </si>
  <si>
    <t>Lynnette</t>
  </si>
  <si>
    <t>sumneralanbecker@gmail.com</t>
  </si>
  <si>
    <t>Brian</t>
  </si>
  <si>
    <t>Christopher</t>
  </si>
  <si>
    <t>c.edberg84@gmail.com</t>
  </si>
  <si>
    <t>size</t>
  </si>
  <si>
    <t>4th Grade</t>
  </si>
  <si>
    <t>Larson</t>
  </si>
  <si>
    <t xml:space="preserve">Jace </t>
  </si>
  <si>
    <t>Sprouse</t>
  </si>
  <si>
    <t>Tyler</t>
  </si>
  <si>
    <t>D'Saras</t>
  </si>
  <si>
    <t>Jr</t>
  </si>
  <si>
    <t>Archibald</t>
  </si>
  <si>
    <t>Samuel</t>
  </si>
  <si>
    <t>Hutton</t>
  </si>
  <si>
    <t>Nash</t>
  </si>
  <si>
    <t>krummel</t>
  </si>
  <si>
    <t>joshua</t>
  </si>
  <si>
    <t>Muhammad</t>
  </si>
  <si>
    <t>Hanif</t>
  </si>
  <si>
    <t>HAFOKA</t>
  </si>
  <si>
    <t>KALANI</t>
  </si>
  <si>
    <t>Flaherty</t>
  </si>
  <si>
    <t>Dylan</t>
  </si>
  <si>
    <t>Mishler</t>
  </si>
  <si>
    <t>Austin</t>
  </si>
  <si>
    <t>Mason</t>
  </si>
  <si>
    <t>Kyle</t>
  </si>
  <si>
    <t>Bergstrom</t>
  </si>
  <si>
    <t>Jake</t>
  </si>
  <si>
    <t>Williams</t>
  </si>
  <si>
    <t xml:space="preserve">Ian </t>
  </si>
  <si>
    <t>Mars</t>
  </si>
  <si>
    <t>Nikolas</t>
  </si>
  <si>
    <t>Dupris</t>
  </si>
  <si>
    <t>Jackson</t>
  </si>
  <si>
    <t>Nilson</t>
  </si>
  <si>
    <t>Kaemmer</t>
  </si>
  <si>
    <t>Ethan</t>
  </si>
  <si>
    <t>Danielle</t>
  </si>
  <si>
    <t>dani.lars@yahoo.com</t>
  </si>
  <si>
    <t>besman1@yahoo.com</t>
  </si>
  <si>
    <t>Stacy</t>
  </si>
  <si>
    <t>stacydsaras@yahoo.com</t>
  </si>
  <si>
    <t>Jennifer</t>
  </si>
  <si>
    <t>jenny.archibald02@gmail.com</t>
  </si>
  <si>
    <t>Bob</t>
  </si>
  <si>
    <t>kurt</t>
  </si>
  <si>
    <t>krkrummel@comcast.net</t>
  </si>
  <si>
    <t>cherise</t>
  </si>
  <si>
    <t>payne</t>
  </si>
  <si>
    <t>ummdariyah@yahoo.com</t>
  </si>
  <si>
    <t>JAMIE</t>
  </si>
  <si>
    <t>jamiehafoka@yahoo.com</t>
  </si>
  <si>
    <t>Anne</t>
  </si>
  <si>
    <t>aflaherty429@gmail.com</t>
  </si>
  <si>
    <t>Tracey</t>
  </si>
  <si>
    <t>traceymishler@yahoo.com</t>
  </si>
  <si>
    <t>Scott</t>
  </si>
  <si>
    <t>scottmason6794@gmail.com</t>
  </si>
  <si>
    <t>Craig</t>
  </si>
  <si>
    <t>ccbergs@msn.com</t>
  </si>
  <si>
    <t xml:space="preserve">Kori </t>
  </si>
  <si>
    <t xml:space="preserve">Marcotte </t>
  </si>
  <si>
    <t>kmarc19@yahoo.com</t>
  </si>
  <si>
    <t>Monica</t>
  </si>
  <si>
    <t>mom79984@gmail.com</t>
  </si>
  <si>
    <t>Kristine</t>
  </si>
  <si>
    <t>Wilkes</t>
  </si>
  <si>
    <t>Deborah</t>
  </si>
  <si>
    <t>debnilson@gmail.com</t>
  </si>
  <si>
    <t>Glen</t>
  </si>
  <si>
    <t>Size</t>
  </si>
  <si>
    <t>5th Grade</t>
  </si>
  <si>
    <t>Robitaille</t>
  </si>
  <si>
    <t>Aiden</t>
  </si>
  <si>
    <t>Richmond</t>
  </si>
  <si>
    <t>Kyree</t>
  </si>
  <si>
    <t>Burns Jr</t>
  </si>
  <si>
    <t>Antoine</t>
  </si>
  <si>
    <t>HUYNH</t>
  </si>
  <si>
    <t>KEVIN</t>
  </si>
  <si>
    <t>Mix</t>
  </si>
  <si>
    <t>Brandon</t>
  </si>
  <si>
    <t>McGuire</t>
  </si>
  <si>
    <t>Ryan</t>
  </si>
  <si>
    <t>Pruden</t>
  </si>
  <si>
    <t>Brayden</t>
  </si>
  <si>
    <t>gilgenbach</t>
  </si>
  <si>
    <t>mitchell</t>
  </si>
  <si>
    <t>Johnson</t>
  </si>
  <si>
    <t xml:space="preserve">Alex </t>
  </si>
  <si>
    <t>Wilson</t>
  </si>
  <si>
    <t xml:space="preserve">Hopkins </t>
  </si>
  <si>
    <t xml:space="preserve">Noah </t>
  </si>
  <si>
    <t>Hammons</t>
  </si>
  <si>
    <t>Porter</t>
  </si>
  <si>
    <t>Nick</t>
  </si>
  <si>
    <t>Lynch</t>
  </si>
  <si>
    <t xml:space="preserve">Jason </t>
  </si>
  <si>
    <t>Jaylen</t>
  </si>
  <si>
    <t>mcAdoo</t>
  </si>
  <si>
    <t>gavin</t>
  </si>
  <si>
    <t>DeCarlo</t>
  </si>
  <si>
    <t>Gregory</t>
  </si>
  <si>
    <t>Copic</t>
  </si>
  <si>
    <t>Eastin</t>
  </si>
  <si>
    <t>Robert</t>
  </si>
  <si>
    <t>trirrr71@yahoo.com</t>
  </si>
  <si>
    <t>John</t>
  </si>
  <si>
    <t>jrichmond2321@gmail.com</t>
  </si>
  <si>
    <t>April</t>
  </si>
  <si>
    <t>Bivens</t>
  </si>
  <si>
    <t>ambivens@hotmail.com</t>
  </si>
  <si>
    <t>TAM</t>
  </si>
  <si>
    <t>tam_huynh32@yahoo.com</t>
  </si>
  <si>
    <t>Wendy</t>
  </si>
  <si>
    <t>Schwartz-Mix</t>
  </si>
  <si>
    <t>wschwartzmix@yahoo.com</t>
  </si>
  <si>
    <t>Kevin</t>
  </si>
  <si>
    <t>mcguirek@tecweigh.com</t>
  </si>
  <si>
    <t>Becky</t>
  </si>
  <si>
    <t>Lee</t>
  </si>
  <si>
    <t>rjlee9@hotmail.com</t>
  </si>
  <si>
    <t>ron</t>
  </si>
  <si>
    <t>mnragman@yahoo.com</t>
  </si>
  <si>
    <t>Tabitha</t>
  </si>
  <si>
    <t>johnson.family@msn.com</t>
  </si>
  <si>
    <t>Erin</t>
  </si>
  <si>
    <t>Butterbrodt</t>
  </si>
  <si>
    <t>ebutterbrodt@live.com</t>
  </si>
  <si>
    <t>Angie</t>
  </si>
  <si>
    <t>Hopkins</t>
  </si>
  <si>
    <t>angiehopkinsmn@gmail.com</t>
  </si>
  <si>
    <t xml:space="preserve">Julie </t>
  </si>
  <si>
    <t>jewels-518@msn.com</t>
  </si>
  <si>
    <t>Larry</t>
  </si>
  <si>
    <t>lbnporter@yahoo.com</t>
  </si>
  <si>
    <t xml:space="preserve">Cory </t>
  </si>
  <si>
    <t>Terri</t>
  </si>
  <si>
    <t>Foss</t>
  </si>
  <si>
    <t>teefa72@gmail.com</t>
  </si>
  <si>
    <t>michael</t>
  </si>
  <si>
    <t>charboneau</t>
  </si>
  <si>
    <t>mlcharbee@hotmail.com</t>
  </si>
  <si>
    <t>Angela</t>
  </si>
  <si>
    <t>andecarlo3@yahoo.com</t>
  </si>
  <si>
    <t>Katie</t>
  </si>
  <si>
    <t>katiecopic@hotmail.com</t>
  </si>
  <si>
    <t>Gregg &amp; Teresa</t>
  </si>
  <si>
    <t>7th Grade</t>
  </si>
  <si>
    <t>Muetzel</t>
  </si>
  <si>
    <t>Ted</t>
  </si>
  <si>
    <t>ruskin</t>
  </si>
  <si>
    <t>jared</t>
  </si>
  <si>
    <t>Braeden</t>
  </si>
  <si>
    <t>Hernandez</t>
  </si>
  <si>
    <t xml:space="preserve">Cristian </t>
  </si>
  <si>
    <t>Moss</t>
  </si>
  <si>
    <t>Zakery</t>
  </si>
  <si>
    <t xml:space="preserve">Gresafe </t>
  </si>
  <si>
    <t xml:space="preserve">Anthony </t>
  </si>
  <si>
    <t>Neumann</t>
  </si>
  <si>
    <t>TY</t>
  </si>
  <si>
    <t>Olssen</t>
  </si>
  <si>
    <t>Delacy</t>
  </si>
  <si>
    <t>Eric jr</t>
  </si>
  <si>
    <t>TERRELL</t>
  </si>
  <si>
    <t>JAYDEN</t>
  </si>
  <si>
    <t>Dox</t>
  </si>
  <si>
    <t>Zach</t>
  </si>
  <si>
    <t>Thompson</t>
  </si>
  <si>
    <t>Isaac</t>
  </si>
  <si>
    <t>Ossell</t>
  </si>
  <si>
    <t>Nathan</t>
  </si>
  <si>
    <t>Engstrom</t>
  </si>
  <si>
    <t>Cody</t>
  </si>
  <si>
    <t>Klimek</t>
  </si>
  <si>
    <t>Mark</t>
  </si>
  <si>
    <t>Jordan</t>
  </si>
  <si>
    <t>Timmy</t>
  </si>
  <si>
    <t>tran</t>
  </si>
  <si>
    <t>khoa</t>
  </si>
  <si>
    <t>Pam</t>
  </si>
  <si>
    <t>pamrandymuetzel@aol.com</t>
  </si>
  <si>
    <t>edward</t>
  </si>
  <si>
    <t>rmrjar@comcast.net</t>
  </si>
  <si>
    <t>Tony</t>
  </si>
  <si>
    <t>kamana.johnson@hotmail.com</t>
  </si>
  <si>
    <t>Mario</t>
  </si>
  <si>
    <t>mhdz144@gmail.com</t>
  </si>
  <si>
    <t>Weller</t>
  </si>
  <si>
    <t>webbernick81@gmail.com</t>
  </si>
  <si>
    <t xml:space="preserve">Melissa </t>
  </si>
  <si>
    <t>gresafes5@gmail.com</t>
  </si>
  <si>
    <t>scottneumann22@yahoo.com</t>
  </si>
  <si>
    <t>Doug</t>
  </si>
  <si>
    <t>Eric</t>
  </si>
  <si>
    <t>edelacy@delacyauto.com</t>
  </si>
  <si>
    <t>JENNIE</t>
  </si>
  <si>
    <t>jlterre@gmail.com</t>
  </si>
  <si>
    <t>angdox@aol.com</t>
  </si>
  <si>
    <t>robbstar@qwest.net</t>
  </si>
  <si>
    <t>Pete</t>
  </si>
  <si>
    <t>jackieossell@gmail.com</t>
  </si>
  <si>
    <t>Don</t>
  </si>
  <si>
    <t>engstrom3@me.com</t>
  </si>
  <si>
    <t>Jeff</t>
  </si>
  <si>
    <t>klimekx3@yahoo.com</t>
  </si>
  <si>
    <t>Eleisha</t>
  </si>
  <si>
    <t>Smyth</t>
  </si>
  <si>
    <t>eleissmy@aol.com</t>
  </si>
  <si>
    <t>anh</t>
  </si>
  <si>
    <t>pham</t>
  </si>
  <si>
    <t>apham1975@gmail.com</t>
  </si>
  <si>
    <t>8th Grade</t>
  </si>
  <si>
    <t>Miggler</t>
  </si>
  <si>
    <t>Max</t>
  </si>
  <si>
    <t>Rauch</t>
  </si>
  <si>
    <t>Dominick</t>
  </si>
  <si>
    <t>Seever</t>
  </si>
  <si>
    <t>Tate</t>
  </si>
  <si>
    <t>Meyer</t>
  </si>
  <si>
    <t>Zack</t>
  </si>
  <si>
    <t>Curiel</t>
  </si>
  <si>
    <t>Alejandro</t>
  </si>
  <si>
    <t>Derek</t>
  </si>
  <si>
    <t>Cleaves</t>
  </si>
  <si>
    <t>Maurvell</t>
  </si>
  <si>
    <t>Lollie</t>
  </si>
  <si>
    <t>Warren</t>
  </si>
  <si>
    <t>maanum</t>
  </si>
  <si>
    <t xml:space="preserve">matthew </t>
  </si>
  <si>
    <t xml:space="preserve">Jake </t>
  </si>
  <si>
    <t>thuringer</t>
  </si>
  <si>
    <t>carter</t>
  </si>
  <si>
    <t>Bloemendal</t>
  </si>
  <si>
    <t>Alex</t>
  </si>
  <si>
    <t>lmiggler@live.com</t>
  </si>
  <si>
    <t>Rachel</t>
  </si>
  <si>
    <t>rachelndom@yahoo.com</t>
  </si>
  <si>
    <t>Valerie</t>
  </si>
  <si>
    <t>valeriepyun@msn.com</t>
  </si>
  <si>
    <t>Steve</t>
  </si>
  <si>
    <t>sdmeyer4@comcast.net</t>
  </si>
  <si>
    <t>Arnoldo</t>
  </si>
  <si>
    <t>acuriel@css.edu</t>
  </si>
  <si>
    <t xml:space="preserve">Shanita </t>
  </si>
  <si>
    <t>Anderson</t>
  </si>
  <si>
    <t>sdnita27@gmail.com</t>
  </si>
  <si>
    <t>LaShawn</t>
  </si>
  <si>
    <t>lashawnlollie@gmail.com</t>
  </si>
  <si>
    <t>wendy</t>
  </si>
  <si>
    <t>matt.natesmom@yahoo.com</t>
  </si>
  <si>
    <t>melissa</t>
  </si>
  <si>
    <t>sunmel231@hotmail.com</t>
  </si>
  <si>
    <t>Elda</t>
  </si>
  <si>
    <t>ebloemendal@gmail.com</t>
  </si>
  <si>
    <t xml:space="preserve">Checks and </t>
  </si>
  <si>
    <t>Balances</t>
  </si>
  <si>
    <t>Field 1</t>
  </si>
  <si>
    <t>Field 2</t>
  </si>
  <si>
    <t>Field 3</t>
  </si>
  <si>
    <t>Field 4</t>
  </si>
  <si>
    <t>Skyview Middle School</t>
  </si>
  <si>
    <t>Chapman</t>
  </si>
  <si>
    <t>Perkins</t>
  </si>
  <si>
    <t>Mon, Wed, Fri</t>
  </si>
  <si>
    <t>Mon,Tue,Wed,Thu</t>
  </si>
  <si>
    <t>6:30-8:00</t>
  </si>
  <si>
    <t>Time</t>
  </si>
  <si>
    <t>-------------------</t>
  </si>
  <si>
    <t>Coaches</t>
  </si>
  <si>
    <r>
      <t xml:space="preserve">TEAM COLOR </t>
    </r>
    <r>
      <rPr>
        <sz val="8"/>
        <color theme="0"/>
        <rFont val="Calibri"/>
        <family val="2"/>
        <scheme val="minor"/>
      </rPr>
      <t>^</t>
    </r>
  </si>
  <si>
    <r>
      <t>TEAM COLOR</t>
    </r>
    <r>
      <rPr>
        <sz val="8"/>
        <color theme="0"/>
        <rFont val="Calibri"/>
        <family val="2"/>
        <scheme val="minor"/>
      </rPr>
      <t xml:space="preserve"> ^</t>
    </r>
  </si>
  <si>
    <t>6-7:30</t>
  </si>
  <si>
    <t>Aganmwonyi</t>
  </si>
  <si>
    <t>Dominic</t>
  </si>
  <si>
    <t>Dante</t>
  </si>
  <si>
    <t>Clarissa</t>
  </si>
  <si>
    <t>Herrera</t>
  </si>
  <si>
    <t>suhaila0729@gmail.com</t>
  </si>
  <si>
    <t xml:space="preserve">Clarissa </t>
  </si>
  <si>
    <t>Cory Lynch</t>
  </si>
  <si>
    <t>Mon,Wed,Thu</t>
  </si>
  <si>
    <t>5:30-7:00</t>
  </si>
  <si>
    <t>Open</t>
  </si>
  <si>
    <t>South/East Area</t>
  </si>
  <si>
    <t>---------------</t>
  </si>
  <si>
    <t>Total From Team Pages</t>
  </si>
  <si>
    <t>Placement Difference +/-</t>
  </si>
  <si>
    <t>Doug Olssen</t>
  </si>
  <si>
    <t>lvmykds3@live.com</t>
  </si>
  <si>
    <t>Kissner</t>
  </si>
  <si>
    <t>Mac</t>
  </si>
  <si>
    <t>Garth</t>
  </si>
  <si>
    <t>kissnerfam5@gmail.com</t>
  </si>
  <si>
    <t>moynsons@gmail.com</t>
  </si>
  <si>
    <t>Theng</t>
  </si>
  <si>
    <t>Sokhoeun</t>
  </si>
  <si>
    <t>Chhum</t>
  </si>
  <si>
    <t>Oeun</t>
  </si>
  <si>
    <t>Timothy</t>
  </si>
  <si>
    <t>sokhoeun.chhum@yahoo.com</t>
  </si>
  <si>
    <t>7/24/14 9:53a</t>
  </si>
  <si>
    <t>M,T,Th,F</t>
  </si>
  <si>
    <t>Pryse</t>
  </si>
  <si>
    <t>Ella</t>
  </si>
  <si>
    <t>Jim</t>
  </si>
  <si>
    <t>jmpryse@msn.com</t>
  </si>
  <si>
    <t>Akinyemi</t>
  </si>
  <si>
    <t>Deshay</t>
  </si>
  <si>
    <t>Decosta</t>
  </si>
  <si>
    <t>Brady</t>
  </si>
  <si>
    <t xml:space="preserve"> francisco </t>
  </si>
  <si>
    <t xml:space="preserve">Tara </t>
  </si>
  <si>
    <t>Huiras</t>
  </si>
  <si>
    <t>thuiras@gmail.com</t>
  </si>
  <si>
    <t>Nagle</t>
  </si>
  <si>
    <t>kdanagle@outlook.com</t>
  </si>
  <si>
    <t>Korf</t>
  </si>
  <si>
    <t>Dana</t>
  </si>
  <si>
    <t>danamkorf@yahoo.com</t>
  </si>
  <si>
    <t>Huffman</t>
  </si>
  <si>
    <t>Connor</t>
  </si>
  <si>
    <t>Martinez</t>
  </si>
  <si>
    <t>Sam</t>
  </si>
  <si>
    <t>Ahn</t>
  </si>
  <si>
    <t>Marshall</t>
  </si>
  <si>
    <t>Tina</t>
  </si>
  <si>
    <t>Pariseau</t>
  </si>
  <si>
    <t>tina.pariseau@bsci.com</t>
  </si>
  <si>
    <t>JASON</t>
  </si>
  <si>
    <t>MARTINEZ</t>
  </si>
  <si>
    <t>jason1229@comcast.net</t>
  </si>
  <si>
    <t>Chip</t>
  </si>
  <si>
    <t>chipa@us.ibm.com</t>
  </si>
  <si>
    <t>Albert</t>
  </si>
  <si>
    <t>Terrell</t>
  </si>
  <si>
    <t>Leach</t>
  </si>
  <si>
    <t xml:space="preserve">Avery </t>
  </si>
  <si>
    <t>moy</t>
  </si>
  <si>
    <t>jacob</t>
  </si>
  <si>
    <t>voss</t>
  </si>
  <si>
    <t>raymond</t>
  </si>
  <si>
    <t>taalbert90@yahoo.com</t>
  </si>
  <si>
    <t>leach</t>
  </si>
  <si>
    <t>boldtsamantha25@yahoo.com</t>
  </si>
  <si>
    <t>john</t>
  </si>
  <si>
    <t xml:space="preserve">elizabeth </t>
  </si>
  <si>
    <t>carlson</t>
  </si>
  <si>
    <t>6th Grade</t>
  </si>
  <si>
    <t>Barnett</t>
  </si>
  <si>
    <t>Carver</t>
  </si>
  <si>
    <t>Kaleb</t>
  </si>
  <si>
    <t>Hyde</t>
  </si>
  <si>
    <t>Josh</t>
  </si>
  <si>
    <t>Cain</t>
  </si>
  <si>
    <t>Lawrence</t>
  </si>
  <si>
    <t>Adam</t>
  </si>
  <si>
    <t>Lund</t>
  </si>
  <si>
    <t>Jack</t>
  </si>
  <si>
    <t>Marich III</t>
  </si>
  <si>
    <t>Kim (Trey)</t>
  </si>
  <si>
    <t>Montague</t>
  </si>
  <si>
    <t>Jamie</t>
  </si>
  <si>
    <t>Tre'</t>
  </si>
  <si>
    <t>Nikula</t>
  </si>
  <si>
    <t xml:space="preserve">Joel </t>
  </si>
  <si>
    <t>David</t>
  </si>
  <si>
    <t>Ponferrada</t>
  </si>
  <si>
    <t>Giovanni</t>
  </si>
  <si>
    <t>Steigauf</t>
  </si>
  <si>
    <t>Tesfahunen</t>
  </si>
  <si>
    <t>Nile</t>
  </si>
  <si>
    <t>Treder</t>
  </si>
  <si>
    <t>Maxwell</t>
  </si>
  <si>
    <t>Yang</t>
  </si>
  <si>
    <t>Andrew</t>
  </si>
  <si>
    <t>Harrington</t>
  </si>
  <si>
    <t>stephanie.harrington99@gmail.com</t>
  </si>
  <si>
    <t>Dave</t>
  </si>
  <si>
    <t>hydesaws@msn.com</t>
  </si>
  <si>
    <t>Bud</t>
  </si>
  <si>
    <t>bud.lawrence@yahoo.com</t>
  </si>
  <si>
    <t>michelle</t>
  </si>
  <si>
    <t>lund</t>
  </si>
  <si>
    <t>moomoo52769@msn.com</t>
  </si>
  <si>
    <t>KristyLynn</t>
  </si>
  <si>
    <t>Evartt</t>
  </si>
  <si>
    <t>kevartt@gmail.com</t>
  </si>
  <si>
    <t>James</t>
  </si>
  <si>
    <t>Monatgue</t>
  </si>
  <si>
    <t>j-montague@mmm.com</t>
  </si>
  <si>
    <t>Randy</t>
  </si>
  <si>
    <t>randy_nikula@mnp.uscourts.gov</t>
  </si>
  <si>
    <t>Bill</t>
  </si>
  <si>
    <t>mommasteigauf@yahoo.com</t>
  </si>
  <si>
    <t>Shushan</t>
  </si>
  <si>
    <t>Woldu</t>
  </si>
  <si>
    <t>wshushan@yahoo.com</t>
  </si>
  <si>
    <t xml:space="preserve">Steve </t>
  </si>
  <si>
    <t>treder1@mac.com</t>
  </si>
  <si>
    <t>Glory</t>
  </si>
  <si>
    <t>Seying</t>
  </si>
  <si>
    <t>gloryseying@gmail.com</t>
  </si>
  <si>
    <t>Curtiss</t>
  </si>
  <si>
    <t>William</t>
  </si>
  <si>
    <t>Donovan</t>
  </si>
  <si>
    <t xml:space="preserve">Zachary </t>
  </si>
  <si>
    <t>Gydesen</t>
  </si>
  <si>
    <t>Henry</t>
  </si>
  <si>
    <t>hanson</t>
  </si>
  <si>
    <t>beau</t>
  </si>
  <si>
    <t>Huber</t>
  </si>
  <si>
    <t>Devin</t>
  </si>
  <si>
    <t>Koehnen</t>
  </si>
  <si>
    <t>Carson</t>
  </si>
  <si>
    <t>matt</t>
  </si>
  <si>
    <t>Kuehn</t>
  </si>
  <si>
    <t>Anthony</t>
  </si>
  <si>
    <t>Lockhart</t>
  </si>
  <si>
    <t>Messelling</t>
  </si>
  <si>
    <t>Isaiah</t>
  </si>
  <si>
    <t>Mohrland</t>
  </si>
  <si>
    <t>Petersen</t>
  </si>
  <si>
    <t>Lucas</t>
  </si>
  <si>
    <t>Landon</t>
  </si>
  <si>
    <t>Spoden</t>
  </si>
  <si>
    <t>Stine</t>
  </si>
  <si>
    <t>Caden</t>
  </si>
  <si>
    <t>mchapman82@yahoo.com</t>
  </si>
  <si>
    <t>curtiss717@aim.com</t>
  </si>
  <si>
    <t>Sean</t>
  </si>
  <si>
    <t>cladius787@yahoo.com</t>
  </si>
  <si>
    <t>Chris</t>
  </si>
  <si>
    <t>chris.gydesen@comcast.net</t>
  </si>
  <si>
    <t>charlene</t>
  </si>
  <si>
    <t>hanson.charlene@gmail.com</t>
  </si>
  <si>
    <t>Aanenson</t>
  </si>
  <si>
    <t>aanensonj@comcast.net</t>
  </si>
  <si>
    <t>ryan.koehnen@gmail.com</t>
  </si>
  <si>
    <t>lisamarieda2@comcast.net</t>
  </si>
  <si>
    <t>plsl@lockhartinfo.com</t>
  </si>
  <si>
    <t>Roxanne</t>
  </si>
  <si>
    <t>roxydmw@hotmail.com</t>
  </si>
  <si>
    <t>Brenda</t>
  </si>
  <si>
    <t>brenda.mohrland@livingwell.org</t>
  </si>
  <si>
    <t>melissa_lencz@yahoo.com</t>
  </si>
  <si>
    <t>Matthew</t>
  </si>
  <si>
    <t>mjspoden@comcast.net</t>
  </si>
  <si>
    <t>Duane</t>
  </si>
  <si>
    <t>Moe</t>
  </si>
  <si>
    <t>Karine</t>
  </si>
  <si>
    <t>Zakroczymski</t>
  </si>
  <si>
    <t>karinez@msn.com</t>
  </si>
  <si>
    <t>Behr</t>
  </si>
  <si>
    <t>lisarevere@yahoo.com</t>
  </si>
  <si>
    <t>Rogers</t>
  </si>
  <si>
    <t>Damien</t>
  </si>
  <si>
    <t>Ramona</t>
  </si>
  <si>
    <t>Jacobs</t>
  </si>
  <si>
    <t>ramonasdaycare@hotmail.com</t>
  </si>
  <si>
    <t>Kids</t>
  </si>
  <si>
    <t>Placement Errors:</t>
  </si>
  <si>
    <t>*</t>
  </si>
  <si>
    <t>Robinson</t>
  </si>
  <si>
    <t>Maurece</t>
  </si>
  <si>
    <t>Smith</t>
  </si>
  <si>
    <t>Dakota</t>
  </si>
  <si>
    <t>Magill</t>
  </si>
  <si>
    <t>Cade</t>
  </si>
  <si>
    <t>maurece.robinson@yahoo.com</t>
  </si>
  <si>
    <t>Kenow</t>
  </si>
  <si>
    <t>kenowangela@gmail.com</t>
  </si>
  <si>
    <t>jshmagll@aol.com</t>
  </si>
  <si>
    <t>hobbsekdahl</t>
  </si>
  <si>
    <t>Davion</t>
  </si>
  <si>
    <t>Schulte</t>
  </si>
  <si>
    <t>Will</t>
  </si>
  <si>
    <t xml:space="preserve">Trisha </t>
  </si>
  <si>
    <t>Ekdahl</t>
  </si>
  <si>
    <t>ekdahltrisha@yahoo.com</t>
  </si>
  <si>
    <t>lisseth.schulte@gmail.com</t>
  </si>
  <si>
    <t>Hobbsekdahl</t>
  </si>
  <si>
    <t xml:space="preserve">Demaris </t>
  </si>
  <si>
    <t>Trisha</t>
  </si>
  <si>
    <t>sassymom917@gmail.com</t>
  </si>
  <si>
    <t>Joni</t>
  </si>
  <si>
    <t>Peg</t>
  </si>
  <si>
    <t>Michelle</t>
  </si>
  <si>
    <t>Stacey</t>
  </si>
  <si>
    <t>O'keefe</t>
  </si>
  <si>
    <t>Joseph</t>
  </si>
  <si>
    <t>Elbert</t>
  </si>
  <si>
    <t>Xavier</t>
  </si>
  <si>
    <t>Susan</t>
  </si>
  <si>
    <t>Okeefe</t>
  </si>
  <si>
    <t>sokeefemn@msn.com</t>
  </si>
  <si>
    <t>Ursula</t>
  </si>
  <si>
    <t>uelbert2012@comcast.net</t>
  </si>
  <si>
    <t>Joe Shara - Head</t>
  </si>
  <si>
    <t>X</t>
  </si>
  <si>
    <t>Garrett</t>
  </si>
  <si>
    <t>Maureen</t>
  </si>
  <si>
    <t>molly78@hotmail.com</t>
  </si>
  <si>
    <t>Cooper</t>
  </si>
  <si>
    <t>Jwanouskos</t>
  </si>
  <si>
    <t>michellejwanouskos@comcast.net</t>
  </si>
  <si>
    <t>Dan Bushard</t>
  </si>
  <si>
    <t>Joe Schara</t>
  </si>
  <si>
    <t>Jacket Sizes</t>
  </si>
  <si>
    <t>Paul Lockhart</t>
  </si>
  <si>
    <t>L</t>
  </si>
  <si>
    <t>XL-BLACK</t>
  </si>
  <si>
    <t>LARGE-BLACK</t>
  </si>
  <si>
    <t>XXL-BLACK</t>
  </si>
  <si>
    <t>LARGE-ROYAL</t>
  </si>
  <si>
    <t>XL-ROYAL</t>
  </si>
  <si>
    <t>XXL-ROYAL</t>
  </si>
  <si>
    <t>XXXL-BLACK</t>
  </si>
  <si>
    <t>MED-ROYAL</t>
  </si>
  <si>
    <t>MED-BLACK</t>
  </si>
  <si>
    <t>M</t>
  </si>
  <si>
    <t>Colman</t>
  </si>
  <si>
    <t>Chase</t>
  </si>
  <si>
    <t>MED-Graphite</t>
  </si>
  <si>
    <t>LARGE-Graphite</t>
  </si>
  <si>
    <t>XL-Graphite</t>
  </si>
  <si>
    <t>XXL-Graphite</t>
  </si>
  <si>
    <t>Tim Dupris</t>
  </si>
  <si>
    <t>Mike Peterson</t>
  </si>
  <si>
    <t>John Richmond</t>
  </si>
  <si>
    <t>3XL-BLACK</t>
  </si>
  <si>
    <t>2XL-BLACK</t>
  </si>
  <si>
    <t>2XL-Graphite</t>
  </si>
  <si>
    <t>3XL-Graphite</t>
  </si>
  <si>
    <t>2XL-ROYAL</t>
  </si>
  <si>
    <t>3XL-ROYAL</t>
  </si>
  <si>
    <t>2XL</t>
  </si>
  <si>
    <t>krengel15@yahoo.com</t>
  </si>
  <si>
    <t>JRICHMOND2321@GMAIL.COM</t>
  </si>
  <si>
    <t>JKwanouskos</t>
  </si>
  <si>
    <t>S</t>
  </si>
  <si>
    <t>XS</t>
  </si>
  <si>
    <t>65-XL</t>
  </si>
  <si>
    <t>14-S</t>
  </si>
  <si>
    <t>17-L</t>
  </si>
  <si>
    <t>45-L</t>
  </si>
  <si>
    <t>EXTRA</t>
  </si>
  <si>
    <t>4X</t>
  </si>
  <si>
    <t>Shaquille</t>
  </si>
  <si>
    <t>Young</t>
  </si>
  <si>
    <t>Livingston</t>
  </si>
  <si>
    <t>hydrostacy@yahoo.com</t>
  </si>
  <si>
    <t>nqvo1128@yahoo.com</t>
  </si>
  <si>
    <t>Khanh</t>
  </si>
  <si>
    <t>Nhu</t>
  </si>
  <si>
    <t>Vo</t>
  </si>
  <si>
    <t>2X</t>
  </si>
  <si>
    <t xml:space="preserve">S </t>
  </si>
  <si>
    <t>25.00 - Pants</t>
  </si>
  <si>
    <t>Owes</t>
  </si>
  <si>
    <t>2013 charges</t>
  </si>
  <si>
    <t>Tartan Field Playoffs</t>
  </si>
  <si>
    <t>First Aid Kits</t>
  </si>
  <si>
    <t>Walton Antanna's</t>
  </si>
  <si>
    <t>approx</t>
  </si>
  <si>
    <t>(-150.00)</t>
  </si>
  <si>
    <t>discounted wrong product</t>
  </si>
  <si>
    <t>Misc + (2013-Tartan/First Aid Kits)</t>
  </si>
  <si>
    <t>G- First Name</t>
  </si>
  <si>
    <t>G- Last Name</t>
  </si>
  <si>
    <t>Gross</t>
  </si>
  <si>
    <t>Registration Date</t>
  </si>
  <si>
    <t>Subtotal</t>
  </si>
  <si>
    <t>Net</t>
  </si>
  <si>
    <t>Discount Amount</t>
  </si>
  <si>
    <t>Discount Names</t>
  </si>
  <si>
    <t>07/25/2014,  2:42am PDT</t>
  </si>
  <si>
    <t>05/31/2014,  1:06pm PDT</t>
  </si>
  <si>
    <t>07/24/2014,  2:13pm PDT</t>
  </si>
  <si>
    <t>$185 off</t>
  </si>
  <si>
    <t>05/15/2014,  7:51am PDT</t>
  </si>
  <si>
    <t>07/11/2014,  6:53am PDT</t>
  </si>
  <si>
    <t>08/02/2014,  2:59pm PDT</t>
  </si>
  <si>
    <t>$175 off</t>
  </si>
  <si>
    <t>07/11/2014,  7:45pm PDT</t>
  </si>
  <si>
    <t>06/13/2014,  7:09am PDT</t>
  </si>
  <si>
    <t>06/01/2014,  8:30am PDT</t>
  </si>
  <si>
    <t>07/01/2014,  7:25pm PDT</t>
  </si>
  <si>
    <t>06/30/2014,  7:08am PDT</t>
  </si>
  <si>
    <t>05/16/2014,  5:41pm PDT</t>
  </si>
  <si>
    <t>07/06/2014,  5:48am PDT</t>
  </si>
  <si>
    <t>07/13/2014,  7:36pm PDT</t>
  </si>
  <si>
    <t>06/16/2014,  5:29pm PDT</t>
  </si>
  <si>
    <t>07/31/2014,  4:55pm PDT</t>
  </si>
  <si>
    <t>07/07/2014, 12:46pm PDT</t>
  </si>
  <si>
    <t>VO</t>
  </si>
  <si>
    <t>KHANH</t>
  </si>
  <si>
    <t>NHU</t>
  </si>
  <si>
    <t>08/14/2014, 10:07am PDT</t>
  </si>
  <si>
    <t>105 off tackle one time</t>
  </si>
  <si>
    <t>07/11/2014,  9:17pm PDT</t>
  </si>
  <si>
    <t>06/23/2014,  1:57pm PDT</t>
  </si>
  <si>
    <t>07/12/2014,  9:03pm PDT</t>
  </si>
  <si>
    <t>06/02/2014,  6:02pm PDT</t>
  </si>
  <si>
    <t>07/09/2014,  4:23pm PDT</t>
  </si>
  <si>
    <t>07/10/2014,  7:31am PDT</t>
  </si>
  <si>
    <t>07/11/2014,  6:14pm PDT</t>
  </si>
  <si>
    <t>05/18/2014,  8:01am PDT</t>
  </si>
  <si>
    <t>07/23/2014,  4:17pm PDT</t>
  </si>
  <si>
    <t>07/11/2014,  5:58pm PDT</t>
  </si>
  <si>
    <t>07/21/2014,  3:49pm PDT</t>
  </si>
  <si>
    <t>06/06/2014, 11:58am PDT</t>
  </si>
  <si>
    <t>06/30/2014,  9:24am PDT</t>
  </si>
  <si>
    <t>07/07/2014,  5:16pm PDT</t>
  </si>
  <si>
    <t>07/10/2014, 10:20am PDT</t>
  </si>
  <si>
    <t>06/02/2014,  7:26am PDT</t>
  </si>
  <si>
    <t>07/24/2014, 11:59am PDT</t>
  </si>
  <si>
    <t>07/18/2014, 12:51pm PDT</t>
  </si>
  <si>
    <t>06/11/2014,  7:28am PDT</t>
  </si>
  <si>
    <t>07/22/2014,  6:58am PDT</t>
  </si>
  <si>
    <t>06/16/2014, 10:06am PDT</t>
  </si>
  <si>
    <t>06/28/2014,  8:33pm PDT</t>
  </si>
  <si>
    <t>05/15/2014, 12:08pm PDT</t>
  </si>
  <si>
    <t>07/16/2014,  1:12pm PDT</t>
  </si>
  <si>
    <t>07/12/2014,  2:50pm PDT</t>
  </si>
  <si>
    <t>08/02/2014,  2:52pm PDT</t>
  </si>
  <si>
    <t>07/12/2014,  5:48pm PDT</t>
  </si>
  <si>
    <t>07/21/2014,  8:31pm PDT</t>
  </si>
  <si>
    <t>07/16/2014,  9:49am PDT</t>
  </si>
  <si>
    <t>07/08/2014,  9:24am PDT</t>
  </si>
  <si>
    <t>07/25/2014,  9:50am PDT</t>
  </si>
  <si>
    <t>07/09/2014,  8:52am PDT</t>
  </si>
  <si>
    <t>07/03/2014,  6:10pm PDT</t>
  </si>
  <si>
    <t>07/17/2014, 10:42am PDT</t>
  </si>
  <si>
    <t>07/17/2014,  2:18pm PDT</t>
  </si>
  <si>
    <t>07/11/2014,  5:28pm PDT</t>
  </si>
  <si>
    <t>07/16/2014,  6:08pm PDT</t>
  </si>
  <si>
    <t>07/22/2014,  7:15am PDT</t>
  </si>
  <si>
    <t>07/22/2014,  6:51pm PDT</t>
  </si>
  <si>
    <t>07/29/2014,  9:38pm PDT</t>
  </si>
  <si>
    <t>07/24/2014,  7:14am PDT</t>
  </si>
  <si>
    <t>07/14/2014, 12:26pm PDT</t>
  </si>
  <si>
    <t>07/24/2014,  2:18pm PDT</t>
  </si>
  <si>
    <t>Bearth</t>
  </si>
  <si>
    <t>Alexander</t>
  </si>
  <si>
    <t>Greg</t>
  </si>
  <si>
    <t>gabearth@gmail.com</t>
  </si>
  <si>
    <t>05/04/2014,  5:25am PDT</t>
  </si>
  <si>
    <t>07/24/2014,  9:19am PDT</t>
  </si>
  <si>
    <t>07/11/2014,  9:02am PDT</t>
  </si>
  <si>
    <t>07/13/2014,  9:40pm PDT</t>
  </si>
  <si>
    <t>07/16/2014, 10:24am PDT</t>
  </si>
  <si>
    <t>07/28/2014,  2:11pm PDT</t>
  </si>
  <si>
    <t>molloy78@hotmail.com</t>
  </si>
  <si>
    <t>08/05/2014,  7:46pm PDT</t>
  </si>
  <si>
    <t>07/05/2014,  7:37am PDT</t>
  </si>
  <si>
    <t>07/11/2014,  5:32am PDT</t>
  </si>
  <si>
    <t>07/17/2014,  9:23pm PDT</t>
  </si>
  <si>
    <t>07/12/2014, 12:28pm PDT</t>
  </si>
  <si>
    <t>07/24/2014,  6:44pm PDT</t>
  </si>
  <si>
    <t>06/12/2014,  8:00pm PDT</t>
  </si>
  <si>
    <t>07/07/2014,  5:36am PDT</t>
  </si>
  <si>
    <t>05/15/2014,  8:36am PDT</t>
  </si>
  <si>
    <t>06/10/2014,  1:56pm PDT</t>
  </si>
  <si>
    <t>07/20/2014,  7:52pm PDT</t>
  </si>
  <si>
    <t>07/11/2014, 11:23am PDT</t>
  </si>
  <si>
    <t>07/11/2014,  5:25am PDT</t>
  </si>
  <si>
    <t>05/16/2014,  7:15am PDT</t>
  </si>
  <si>
    <t>07/07/2014, 11:59am PDT</t>
  </si>
  <si>
    <t>08/04/2014,  8:26am PDT</t>
  </si>
  <si>
    <t>06/24/2014, 11:47am PDT</t>
  </si>
  <si>
    <t>07/11/2014,  8:17am PDT</t>
  </si>
  <si>
    <t>07/12/2014, 11:35am PDT</t>
  </si>
  <si>
    <t>07/12/2014,  8:14pm PDT</t>
  </si>
  <si>
    <t>07/28/2014, 11:58am PDT</t>
  </si>
  <si>
    <t>06/22/2014,  2:07pm PDT</t>
  </si>
  <si>
    <t>05/26/2014,  1:37am PDT</t>
  </si>
  <si>
    <t>07/13/2014, 10:21pm PDT</t>
  </si>
  <si>
    <t>05/03/2014,  2:12pm PDT</t>
  </si>
  <si>
    <t>07/08/2014,  8:29am PDT</t>
  </si>
  <si>
    <t>07/13/2014,  5:34am PDT</t>
  </si>
  <si>
    <t>07/24/2014,  1:21pm PDT</t>
  </si>
  <si>
    <t>07/25/2014,  3:31pm PDT</t>
  </si>
  <si>
    <t>Coleman</t>
  </si>
  <si>
    <t>angela</t>
  </si>
  <si>
    <t>coleman</t>
  </si>
  <si>
    <t>acoleman@csp.edu</t>
  </si>
  <si>
    <t>08/06/2014,  2:29pm PDT</t>
  </si>
  <si>
    <t>07/11/2014,  7:58am PDT</t>
  </si>
  <si>
    <t>07/05/2014,  3:48pm PDT</t>
  </si>
  <si>
    <t>06/24/2014,  7:39pm PDT</t>
  </si>
  <si>
    <t>07/12/2014,  7:43am PDT</t>
  </si>
  <si>
    <t>07/12/2014, 12:09pm PDT</t>
  </si>
  <si>
    <t>07/25/2014,  6:20am PDT</t>
  </si>
  <si>
    <t>$40 off tackle</t>
  </si>
  <si>
    <t>07/14/2014, 12:30pm PDT</t>
  </si>
  <si>
    <t>06/11/2014,  7:11am PDT</t>
  </si>
  <si>
    <t>08/05/2014,  3:52pm PDT</t>
  </si>
  <si>
    <t>$40 off</t>
  </si>
  <si>
    <t>06/24/2014,  7:36pm PDT</t>
  </si>
  <si>
    <t>07/24/2014,  5:19pm PDT</t>
  </si>
  <si>
    <t>07/12/2014, 10:42am PDT</t>
  </si>
  <si>
    <t>07/22/2014, 11:53am PDT</t>
  </si>
  <si>
    <t>07/12/2014,  6:39am PDT</t>
  </si>
  <si>
    <t>07/11/2014, 10:19am PDT</t>
  </si>
  <si>
    <t>06/28/2014, 10:23am PDT</t>
  </si>
  <si>
    <t>07/11/2014,  7:51am PDT</t>
  </si>
  <si>
    <t>07/04/2014,  5:43pm PDT</t>
  </si>
  <si>
    <t>05/10/2014, 11:43am PDT</t>
  </si>
  <si>
    <t>07/23/2014,  8:32am PDT</t>
  </si>
  <si>
    <t xml:space="preserve">$100 off </t>
  </si>
  <si>
    <t>07/23/2014,  8:27am PDT</t>
  </si>
  <si>
    <t>$100 Discount</t>
  </si>
  <si>
    <t>07/25/2014,  6:11am PDT</t>
  </si>
  <si>
    <t>05/05/2014,  2:47pm PDT</t>
  </si>
  <si>
    <t>07/11/2014,  9:03am PDT</t>
  </si>
  <si>
    <t>07/12/2014, 10:16am PDT</t>
  </si>
  <si>
    <t>06/15/2014,  7:55am PDT</t>
  </si>
  <si>
    <t>07/24/2014, 12:11pm PDT</t>
  </si>
  <si>
    <t>07/11/2014,  8:14am PDT</t>
  </si>
  <si>
    <t>07/10/2014,  7:21am PDT</t>
  </si>
  <si>
    <t>07/28/2014,  2:06pm PDT</t>
  </si>
  <si>
    <t>07/12/2014,  4:28pm PDT</t>
  </si>
  <si>
    <t>07/21/2014,  5:10am PDT</t>
  </si>
  <si>
    <t>07/26/2014,  6:48am PDT</t>
  </si>
  <si>
    <t>07/23/2014,  3:23pm PDT</t>
  </si>
  <si>
    <t>$45 Off</t>
  </si>
  <si>
    <t>07/18/2014, 12:58pm PDT</t>
  </si>
  <si>
    <t>08/02/2014,  2:05pm PDT</t>
  </si>
  <si>
    <t>07/12/2014,  4:38pm PDT</t>
  </si>
  <si>
    <t>07/30/2014,  8:37am PDT</t>
  </si>
  <si>
    <t>05/19/2014,  5:34pm PDT</t>
  </si>
  <si>
    <t>07/23/2014, 11:17am PDT</t>
  </si>
  <si>
    <t>$115 off</t>
  </si>
  <si>
    <t>young</t>
  </si>
  <si>
    <t>shaquille</t>
  </si>
  <si>
    <t>stacy</t>
  </si>
  <si>
    <t>livingston</t>
  </si>
  <si>
    <t>08/13/2014,  5:47pm PDT</t>
  </si>
  <si>
    <t>$125 off</t>
  </si>
  <si>
    <t>2014</t>
  </si>
  <si>
    <t xml:space="preserve">$185 off </t>
  </si>
  <si>
    <t>$65 off for Jaylen Jones</t>
  </si>
  <si>
    <t>Column1</t>
  </si>
  <si>
    <t>Regular Signup</t>
  </si>
  <si>
    <t>Late Signup</t>
  </si>
  <si>
    <t>Late Fee Income</t>
  </si>
  <si>
    <t>Cnt</t>
  </si>
  <si>
    <t>Rollover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</si>
</sst>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_);[Red]\(0\)"/>
    <numFmt numFmtId="166" formatCode="0_);\(0\)"/>
    <numFmt numFmtId="167" formatCode="0;[Red]0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</font>
    <font>
      <b/>
      <u val="singleAccounting"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  <font>
      <u val="singleAccounting"/>
      <sz val="12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Verdana"/>
      <family val="2"/>
    </font>
    <font>
      <u/>
      <sz val="8"/>
      <color theme="10"/>
      <name val="Verdana"/>
      <family val="2"/>
    </font>
    <font>
      <b/>
      <sz val="10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vertAlign val="superscript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6"/>
      <color theme="0" tint="-4.9989318521683403E-2"/>
      <name val="Calibri"/>
      <scheme val="minor"/>
    </font>
    <font>
      <sz val="6"/>
      <color theme="1"/>
      <name val="Calibri"/>
      <scheme val="minor"/>
    </font>
    <font>
      <b/>
      <sz val="11"/>
      <color rgb="FF008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6"/>
      <color rgb="FF0000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24"/>
      <color theme="1"/>
      <name val="Calibri"/>
      <scheme val="minor"/>
    </font>
    <font>
      <sz val="11"/>
      <color rgb="FF008000"/>
      <name val="Calibri"/>
      <scheme val="minor"/>
    </font>
    <font>
      <sz val="14"/>
      <color rgb="FFFF0000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6" borderId="5" applyNumberFormat="0" applyFon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21" fillId="13" borderId="0" applyNumberFormat="0" applyBorder="0" applyAlignment="0" applyProtection="0"/>
    <xf numFmtId="0" fontId="52" fillId="14" borderId="9" applyNumberFormat="0" applyAlignment="0" applyProtection="0"/>
    <xf numFmtId="0" fontId="53" fillId="15" borderId="10" applyNumberFormat="0" applyAlignment="0" applyProtection="0"/>
    <xf numFmtId="0" fontId="54" fillId="15" borderId="9" applyNumberFormat="0" applyAlignment="0" applyProtection="0"/>
    <xf numFmtId="0" fontId="55" fillId="0" borderId="11" applyNumberFormat="0" applyFill="0" applyAlignment="0" applyProtection="0"/>
    <xf numFmtId="0" fontId="56" fillId="16" borderId="12" applyNumberFormat="0" applyAlignment="0" applyProtection="0"/>
    <xf numFmtId="0" fontId="1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" fillId="0" borderId="13" applyNumberFormat="0" applyFill="0" applyAlignment="0" applyProtection="0"/>
    <xf numFmtId="0" fontId="3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8" fillId="4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289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4" fontId="6" fillId="0" borderId="0" xfId="1" applyNumberFormat="1" applyFont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8" fontId="4" fillId="0" borderId="0" xfId="0" applyNumberFormat="1" applyFont="1" applyFill="1" applyBorder="1" applyAlignment="1">
      <alignment vertical="center"/>
    </xf>
    <xf numFmtId="8" fontId="2" fillId="0" borderId="2" xfId="0" applyNumberFormat="1" applyFont="1" applyBorder="1" applyAlignment="1">
      <alignment vertical="center"/>
    </xf>
    <xf numFmtId="8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8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8" fontId="2" fillId="2" borderId="0" xfId="0" applyNumberFormat="1" applyFont="1" applyFill="1" applyAlignment="1">
      <alignment vertical="center"/>
    </xf>
    <xf numFmtId="44" fontId="8" fillId="0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0" xfId="0" applyBorder="1"/>
    <xf numFmtId="44" fontId="0" fillId="0" borderId="0" xfId="1" applyFont="1"/>
    <xf numFmtId="44" fontId="0" fillId="0" borderId="0" xfId="0" applyNumberFormat="1"/>
    <xf numFmtId="44" fontId="0" fillId="0" borderId="0" xfId="1" applyFont="1" applyAlignment="1">
      <alignment horizontal="right"/>
    </xf>
    <xf numFmtId="44" fontId="0" fillId="0" borderId="0" xfId="0" applyNumberFormat="1" applyBorder="1"/>
    <xf numFmtId="4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center"/>
    </xf>
    <xf numFmtId="44" fontId="9" fillId="0" borderId="0" xfId="0" applyNumberFormat="1" applyFont="1"/>
    <xf numFmtId="44" fontId="9" fillId="0" borderId="3" xfId="0" applyNumberFormat="1" applyFont="1" applyBorder="1"/>
    <xf numFmtId="16" fontId="0" fillId="0" borderId="0" xfId="0" applyNumberFormat="1" applyAlignment="1">
      <alignment horizontal="right"/>
    </xf>
    <xf numFmtId="0" fontId="10" fillId="3" borderId="0" xfId="0" applyFont="1" applyFill="1"/>
    <xf numFmtId="44" fontId="10" fillId="3" borderId="0" xfId="1" applyFont="1" applyFill="1"/>
    <xf numFmtId="0" fontId="10" fillId="3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11" fillId="0" borderId="0" xfId="0" applyFont="1"/>
    <xf numFmtId="0" fontId="9" fillId="0" borderId="0" xfId="0" applyFont="1"/>
    <xf numFmtId="164" fontId="7" fillId="0" borderId="0" xfId="1" applyNumberFormat="1" applyFon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12" fillId="0" borderId="1" xfId="1" applyNumberFormat="1" applyFont="1" applyFill="1" applyBorder="1" applyAlignment="1">
      <alignment vertical="center"/>
    </xf>
    <xf numFmtId="14" fontId="0" fillId="0" borderId="0" xfId="0" applyNumberFormat="1"/>
    <xf numFmtId="9" fontId="0" fillId="0" borderId="0" xfId="2" applyFont="1" applyAlignment="1">
      <alignment horizontal="center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9" fillId="0" borderId="0" xfId="0" applyNumberFormat="1" applyFont="1" applyBorder="1"/>
    <xf numFmtId="0" fontId="9" fillId="0" borderId="0" xfId="0" applyFont="1" applyAlignment="1">
      <alignment horizontal="right"/>
    </xf>
    <xf numFmtId="0" fontId="1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0" xfId="1" applyFont="1"/>
    <xf numFmtId="44" fontId="9" fillId="0" borderId="0" xfId="1" applyFont="1" applyAlignment="1">
      <alignment horizontal="center"/>
    </xf>
    <xf numFmtId="44" fontId="9" fillId="0" borderId="0" xfId="1" applyFont="1" applyAlignment="1">
      <alignment horizontal="right"/>
    </xf>
    <xf numFmtId="44" fontId="9" fillId="0" borderId="1" xfId="1" applyFont="1" applyBorder="1" applyAlignment="1">
      <alignment horizontal="center"/>
    </xf>
    <xf numFmtId="166" fontId="17" fillId="5" borderId="0" xfId="1" applyNumberFormat="1" applyFont="1" applyFill="1" applyAlignment="1">
      <alignment horizontal="center"/>
    </xf>
    <xf numFmtId="166" fontId="17" fillId="5" borderId="1" xfId="1" applyNumberFormat="1" applyFont="1" applyFill="1" applyBorder="1" applyAlignment="1">
      <alignment horizontal="center"/>
    </xf>
    <xf numFmtId="166" fontId="9" fillId="4" borderId="0" xfId="1" applyNumberFormat="1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0" xfId="0" applyNumberFormat="1" applyProtection="1"/>
    <xf numFmtId="0" fontId="16" fillId="0" borderId="0" xfId="0" applyFont="1" applyAlignment="1" applyProtection="1">
      <alignment horizontal="center"/>
    </xf>
    <xf numFmtId="165" fontId="16" fillId="0" borderId="0" xfId="0" applyNumberFormat="1" applyFont="1" applyAlignment="1" applyProtection="1">
      <alignment horizontal="center"/>
    </xf>
    <xf numFmtId="44" fontId="0" fillId="0" borderId="1" xfId="0" applyNumberFormat="1" applyBorder="1" applyProtection="1"/>
    <xf numFmtId="0" fontId="16" fillId="0" borderId="1" xfId="0" applyFont="1" applyBorder="1" applyAlignment="1" applyProtection="1">
      <alignment horizontal="center"/>
    </xf>
    <xf numFmtId="165" fontId="16" fillId="0" borderId="1" xfId="0" applyNumberFormat="1" applyFont="1" applyBorder="1" applyAlignment="1" applyProtection="1">
      <alignment horizontal="center"/>
    </xf>
    <xf numFmtId="0" fontId="16" fillId="0" borderId="0" xfId="2" applyNumberFormat="1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3" fillId="0" borderId="0" xfId="0" applyFont="1"/>
    <xf numFmtId="0" fontId="14" fillId="0" borderId="0" xfId="0" applyFont="1"/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7" fillId="7" borderId="0" xfId="0" applyFont="1" applyFill="1" applyAlignment="1">
      <alignment vertical="center"/>
    </xf>
    <xf numFmtId="0" fontId="27" fillId="7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6" fillId="0" borderId="0" xfId="3" applyFont="1" applyAlignment="1">
      <alignment horizontal="left"/>
    </xf>
    <xf numFmtId="0" fontId="0" fillId="6" borderId="5" xfId="4" applyFont="1" applyAlignment="1">
      <alignment vertical="center"/>
    </xf>
    <xf numFmtId="0" fontId="0" fillId="6" borderId="5" xfId="4" applyFont="1" applyAlignment="1">
      <alignment horizontal="center" vertical="center"/>
    </xf>
    <xf numFmtId="0" fontId="21" fillId="6" borderId="5" xfId="4" applyFont="1" applyAlignment="1">
      <alignment vertical="center"/>
    </xf>
    <xf numFmtId="0" fontId="21" fillId="6" borderId="5" xfId="4" applyFont="1" applyAlignment="1">
      <alignment horizontal="center" vertic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9" fillId="5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31" fillId="5" borderId="0" xfId="0" applyFont="1" applyFill="1" applyAlignment="1">
      <alignment vertical="center"/>
    </xf>
    <xf numFmtId="0" fontId="30" fillId="5" borderId="0" xfId="0" applyFont="1" applyFill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Font="1"/>
    <xf numFmtId="0" fontId="20" fillId="0" borderId="0" xfId="3" applyFont="1"/>
    <xf numFmtId="0" fontId="0" fillId="5" borderId="0" xfId="0" applyFont="1" applyFill="1"/>
    <xf numFmtId="0" fontId="32" fillId="0" borderId="0" xfId="0" applyFont="1" applyAlignment="1">
      <alignment horizontal="center"/>
    </xf>
    <xf numFmtId="0" fontId="34" fillId="0" borderId="0" xfId="0" applyFont="1" applyAlignment="1">
      <alignment vertical="center"/>
    </xf>
    <xf numFmtId="0" fontId="0" fillId="0" borderId="0" xfId="0" applyFont="1" applyFill="1"/>
    <xf numFmtId="0" fontId="20" fillId="0" borderId="0" xfId="3"/>
    <xf numFmtId="0" fontId="0" fillId="9" borderId="0" xfId="0" applyFill="1"/>
    <xf numFmtId="0" fontId="0" fillId="10" borderId="0" xfId="0" applyFill="1"/>
    <xf numFmtId="0" fontId="39" fillId="0" borderId="0" xfId="0" applyFont="1"/>
    <xf numFmtId="0" fontId="25" fillId="9" borderId="0" xfId="0" applyFont="1" applyFill="1"/>
    <xf numFmtId="0" fontId="25" fillId="10" borderId="0" xfId="0" applyFont="1" applyFill="1"/>
    <xf numFmtId="0" fontId="40" fillId="9" borderId="0" xfId="0" applyFont="1" applyFill="1"/>
    <xf numFmtId="0" fontId="38" fillId="0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49" fontId="0" fillId="0" borderId="0" xfId="1" applyNumberFormat="1" applyFont="1" applyAlignment="1">
      <alignment horizontal="center"/>
    </xf>
    <xf numFmtId="0" fontId="41" fillId="8" borderId="0" xfId="0" applyFont="1" applyFill="1"/>
    <xf numFmtId="0" fontId="25" fillId="8" borderId="0" xfId="0" applyFont="1" applyFill="1"/>
    <xf numFmtId="0" fontId="25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9" fontId="13" fillId="0" borderId="0" xfId="2" applyFont="1" applyBorder="1" applyAlignment="1">
      <alignment horizontal="center"/>
    </xf>
    <xf numFmtId="0" fontId="26" fillId="0" borderId="0" xfId="3" applyFont="1"/>
    <xf numFmtId="0" fontId="43" fillId="0" borderId="0" xfId="0" applyFont="1" applyAlignment="1">
      <alignment vertical="center"/>
    </xf>
    <xf numFmtId="0" fontId="44" fillId="0" borderId="0" xfId="0" applyFont="1"/>
    <xf numFmtId="0" fontId="44" fillId="8" borderId="0" xfId="0" applyFont="1" applyFill="1"/>
    <xf numFmtId="0" fontId="44" fillId="9" borderId="0" xfId="0" applyFont="1" applyFill="1"/>
    <xf numFmtId="0" fontId="44" fillId="10" borderId="0" xfId="0" applyFont="1" applyFill="1"/>
    <xf numFmtId="44" fontId="45" fillId="0" borderId="4" xfId="0" applyNumberFormat="1" applyFont="1" applyBorder="1" applyProtection="1"/>
    <xf numFmtId="0" fontId="0" fillId="0" borderId="0" xfId="0" applyFont="1" applyAlignment="1" applyProtection="1">
      <alignment horizontal="center"/>
      <protection locked="0"/>
    </xf>
    <xf numFmtId="0" fontId="45" fillId="0" borderId="0" xfId="0" applyFont="1" applyAlignment="1">
      <alignment horizontal="center"/>
    </xf>
    <xf numFmtId="0" fontId="0" fillId="0" borderId="0" xfId="0"/>
    <xf numFmtId="0" fontId="58" fillId="6" borderId="5" xfId="4" applyFont="1" applyAlignment="1">
      <alignment horizontal="center" vertical="center"/>
    </xf>
    <xf numFmtId="0" fontId="58" fillId="6" borderId="5" xfId="4" applyFont="1" applyAlignment="1">
      <alignment vertical="center"/>
    </xf>
    <xf numFmtId="0" fontId="24" fillId="0" borderId="0" xfId="0" applyFont="1" applyBorder="1" applyAlignment="1">
      <alignment horizontal="center"/>
    </xf>
    <xf numFmtId="0" fontId="59" fillId="0" borderId="0" xfId="3" applyFont="1"/>
    <xf numFmtId="0" fontId="58" fillId="0" borderId="0" xfId="0" applyFont="1" applyAlignment="1">
      <alignment vertical="center"/>
    </xf>
    <xf numFmtId="44" fontId="0" fillId="0" borderId="3" xfId="1" applyFont="1" applyBorder="1"/>
    <xf numFmtId="0" fontId="61" fillId="0" borderId="14" xfId="0" applyFont="1" applyBorder="1" applyAlignment="1">
      <alignment horizontal="center"/>
    </xf>
    <xf numFmtId="44" fontId="62" fillId="0" borderId="1" xfId="1" applyFont="1" applyBorder="1" applyAlignment="1">
      <alignment horizontal="right"/>
    </xf>
    <xf numFmtId="37" fontId="14" fillId="0" borderId="15" xfId="1" applyNumberFormat="1" applyFont="1" applyBorder="1" applyAlignment="1">
      <alignment horizontal="center"/>
    </xf>
    <xf numFmtId="0" fontId="62" fillId="0" borderId="3" xfId="0" applyFont="1" applyBorder="1" applyAlignment="1">
      <alignment horizontal="right"/>
    </xf>
    <xf numFmtId="44" fontId="14" fillId="0" borderId="1" xfId="1" applyFont="1" applyBorder="1"/>
    <xf numFmtId="167" fontId="14" fillId="0" borderId="17" xfId="1" applyNumberFormat="1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0" fillId="42" borderId="0" xfId="0" applyFill="1"/>
    <xf numFmtId="0" fontId="0" fillId="42" borderId="0" xfId="0" applyFill="1" applyAlignment="1">
      <alignment horizontal="center"/>
    </xf>
    <xf numFmtId="0" fontId="0" fillId="8" borderId="0" xfId="0" applyFill="1"/>
    <xf numFmtId="0" fontId="0" fillId="0" borderId="0" xfId="0" quotePrefix="1" applyAlignment="1">
      <alignment horizontal="center"/>
    </xf>
    <xf numFmtId="0" fontId="4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63" fillId="8" borderId="0" xfId="0" applyFont="1" applyFill="1" applyAlignment="1">
      <alignment horizontal="center" vertical="center"/>
    </xf>
    <xf numFmtId="0" fontId="63" fillId="9" borderId="0" xfId="0" applyFont="1" applyFill="1" applyAlignment="1">
      <alignment horizontal="center" vertical="center"/>
    </xf>
    <xf numFmtId="0" fontId="63" fillId="42" borderId="0" xfId="0" applyFont="1" applyFill="1" applyAlignment="1">
      <alignment horizontal="center" vertical="center"/>
    </xf>
    <xf numFmtId="0" fontId="23" fillId="6" borderId="5" xfId="4" applyFont="1" applyAlignment="1">
      <alignment horizontal="center" vertical="center"/>
    </xf>
    <xf numFmtId="0" fontId="23" fillId="0" borderId="0" xfId="0" applyFont="1" applyAlignment="1">
      <alignment vertical="center"/>
    </xf>
    <xf numFmtId="0" fontId="56" fillId="41" borderId="0" xfId="0" applyFont="1" applyFill="1" applyBorder="1" applyAlignment="1">
      <alignment horizontal="center"/>
    </xf>
    <xf numFmtId="0" fontId="58" fillId="9" borderId="0" xfId="0" applyFont="1" applyFill="1" applyAlignment="1">
      <alignment vertical="center"/>
    </xf>
    <xf numFmtId="0" fontId="60" fillId="9" borderId="0" xfId="0" applyFont="1" applyFill="1" applyAlignment="1">
      <alignment vertical="center"/>
    </xf>
    <xf numFmtId="0" fontId="25" fillId="42" borderId="0" xfId="0" applyFont="1" applyFill="1"/>
    <xf numFmtId="0" fontId="58" fillId="42" borderId="0" xfId="0" applyFont="1" applyFill="1" applyAlignment="1">
      <alignment vertical="center"/>
    </xf>
    <xf numFmtId="0" fontId="23" fillId="42" borderId="0" xfId="0" applyFont="1" applyFill="1" applyAlignment="1">
      <alignment vertical="center"/>
    </xf>
    <xf numFmtId="0" fontId="60" fillId="42" borderId="0" xfId="0" applyFont="1" applyFill="1" applyAlignment="1">
      <alignment vertical="center"/>
    </xf>
    <xf numFmtId="0" fontId="65" fillId="42" borderId="0" xfId="0" applyFont="1" applyFill="1" applyAlignment="1">
      <alignment vertical="center"/>
    </xf>
    <xf numFmtId="0" fontId="56" fillId="0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56" fillId="41" borderId="0" xfId="0" applyFont="1" applyFill="1" applyAlignment="1">
      <alignment horizontal="center"/>
    </xf>
    <xf numFmtId="0" fontId="56" fillId="41" borderId="1" xfId="0" applyFont="1" applyFill="1" applyBorder="1"/>
    <xf numFmtId="0" fontId="0" fillId="41" borderId="0" xfId="0" applyFill="1" applyAlignment="1">
      <alignment horizontal="center"/>
    </xf>
    <xf numFmtId="0" fontId="56" fillId="41" borderId="1" xfId="0" applyFont="1" applyFill="1" applyBorder="1" applyAlignment="1">
      <alignment horizontal="center"/>
    </xf>
    <xf numFmtId="0" fontId="60" fillId="9" borderId="0" xfId="0" applyFont="1" applyFill="1"/>
    <xf numFmtId="0" fontId="58" fillId="9" borderId="0" xfId="0" applyFont="1" applyFill="1"/>
    <xf numFmtId="0" fontId="58" fillId="0" borderId="0" xfId="0" applyFont="1"/>
    <xf numFmtId="0" fontId="66" fillId="0" borderId="0" xfId="0" applyFont="1"/>
    <xf numFmtId="0" fontId="59" fillId="0" borderId="0" xfId="3" applyFont="1" applyAlignment="1">
      <alignment horizontal="left"/>
    </xf>
    <xf numFmtId="0" fontId="0" fillId="6" borderId="5" xfId="4" applyFont="1"/>
    <xf numFmtId="0" fontId="67" fillId="10" borderId="0" xfId="0" applyFont="1" applyFill="1"/>
    <xf numFmtId="0" fontId="68" fillId="9" borderId="0" xfId="0" applyFont="1" applyFill="1"/>
    <xf numFmtId="0" fontId="69" fillId="0" borderId="0" xfId="0" applyFont="1" applyAlignment="1">
      <alignment horizontal="center"/>
    </xf>
    <xf numFmtId="0" fontId="69" fillId="0" borderId="0" xfId="0" applyFont="1"/>
    <xf numFmtId="9" fontId="70" fillId="0" borderId="0" xfId="0" applyNumberFormat="1" applyFont="1" applyAlignment="1">
      <alignment horizontal="center"/>
    </xf>
    <xf numFmtId="14" fontId="0" fillId="0" borderId="0" xfId="0" applyNumberFormat="1" applyFill="1"/>
    <xf numFmtId="0" fontId="58" fillId="8" borderId="5" xfId="4" applyFont="1" applyFill="1" applyAlignment="1">
      <alignment vertical="center"/>
    </xf>
    <xf numFmtId="0" fontId="60" fillId="8" borderId="0" xfId="0" applyFont="1" applyFill="1"/>
    <xf numFmtId="0" fontId="67" fillId="8" borderId="0" xfId="0" applyFont="1" applyFill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14" fillId="0" borderId="1" xfId="0" applyFont="1" applyBorder="1" applyAlignment="1">
      <alignment horizontal="center"/>
    </xf>
    <xf numFmtId="37" fontId="0" fillId="0" borderId="0" xfId="1" applyNumberFormat="1" applyFont="1" applyAlignment="1">
      <alignment horizontal="center"/>
    </xf>
    <xf numFmtId="0" fontId="72" fillId="0" borderId="0" xfId="0" applyFont="1"/>
    <xf numFmtId="0" fontId="20" fillId="0" borderId="0" xfId="3" applyFont="1" applyFill="1"/>
    <xf numFmtId="0" fontId="0" fillId="0" borderId="0" xfId="0" applyFont="1" applyAlignment="1">
      <alignment vertical="center"/>
    </xf>
    <xf numFmtId="0" fontId="38" fillId="0" borderId="0" xfId="0" applyFont="1" applyFill="1"/>
    <xf numFmtId="164" fontId="38" fillId="0" borderId="0" xfId="0" applyNumberFormat="1" applyFont="1" applyFill="1"/>
    <xf numFmtId="44" fontId="9" fillId="0" borderId="0" xfId="1" applyFont="1" applyAlignment="1">
      <alignment horizontal="left"/>
    </xf>
    <xf numFmtId="0" fontId="74" fillId="9" borderId="0" xfId="0" applyFont="1" applyFill="1"/>
    <xf numFmtId="0" fontId="74" fillId="0" borderId="0" xfId="0" applyFont="1"/>
    <xf numFmtId="0" fontId="74" fillId="0" borderId="0" xfId="0" applyFont="1" applyAlignment="1">
      <alignment horizontal="center"/>
    </xf>
    <xf numFmtId="22" fontId="71" fillId="0" borderId="0" xfId="0" applyNumberFormat="1" applyFont="1" applyAlignment="1">
      <alignment horizontal="center"/>
    </xf>
    <xf numFmtId="0" fontId="20" fillId="0" borderId="0" xfId="3" applyFont="1" applyAlignment="1">
      <alignment horizontal="left"/>
    </xf>
    <xf numFmtId="0" fontId="45" fillId="0" borderId="0" xfId="0" applyFont="1"/>
    <xf numFmtId="0" fontId="75" fillId="0" borderId="0" xfId="0" applyFont="1"/>
    <xf numFmtId="0" fontId="75" fillId="0" borderId="0" xfId="0" applyFont="1" applyFill="1" applyAlignment="1">
      <alignment vertical="center"/>
    </xf>
    <xf numFmtId="0" fontId="75" fillId="0" borderId="0" xfId="0" applyFont="1" applyAlignment="1">
      <alignment vertical="center"/>
    </xf>
    <xf numFmtId="0" fontId="37" fillId="0" borderId="0" xfId="0" applyFont="1"/>
    <xf numFmtId="0" fontId="36" fillId="0" borderId="0" xfId="0" applyFont="1" applyAlignment="1">
      <alignment horizont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center"/>
      <protection locked="0"/>
    </xf>
    <xf numFmtId="0" fontId="36" fillId="0" borderId="0" xfId="0" applyFont="1" applyAlignment="1">
      <alignment horizontal="right"/>
    </xf>
    <xf numFmtId="0" fontId="37" fillId="0" borderId="0" xfId="0" quotePrefix="1" applyFont="1" applyAlignment="1">
      <alignment horizontal="right"/>
    </xf>
    <xf numFmtId="9" fontId="37" fillId="0" borderId="0" xfId="2" applyFont="1" applyAlignment="1">
      <alignment horizontal="center"/>
    </xf>
    <xf numFmtId="9" fontId="76" fillId="0" borderId="0" xfId="2" applyFont="1" applyAlignment="1">
      <alignment horizontal="center"/>
    </xf>
    <xf numFmtId="0" fontId="45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9" fillId="0" borderId="0" xfId="0" applyFont="1" applyAlignment="1">
      <alignment horizontal="center"/>
    </xf>
    <xf numFmtId="0" fontId="1" fillId="6" borderId="5" xfId="4" applyFont="1" applyAlignment="1">
      <alignment horizontal="center" vertical="center"/>
    </xf>
    <xf numFmtId="0" fontId="29" fillId="6" borderId="5" xfId="4" applyFont="1"/>
    <xf numFmtId="0" fontId="0" fillId="6" borderId="18" xfId="4" applyFont="1" applyBorder="1"/>
    <xf numFmtId="0" fontId="9" fillId="4" borderId="0" xfId="0" applyFont="1" applyFill="1" applyAlignment="1">
      <alignment horizontal="center"/>
    </xf>
    <xf numFmtId="0" fontId="0" fillId="6" borderId="5" xfId="4" applyFont="1" applyAlignment="1">
      <alignment horizontal="center"/>
    </xf>
    <xf numFmtId="0" fontId="29" fillId="6" borderId="5" xfId="4" applyFont="1" applyAlignment="1">
      <alignment horizontal="center"/>
    </xf>
    <xf numFmtId="0" fontId="29" fillId="6" borderId="5" xfId="4" applyFont="1" applyAlignment="1">
      <alignment horizontal="center" vertical="center"/>
    </xf>
    <xf numFmtId="44" fontId="58" fillId="0" borderId="0" xfId="1" applyFont="1" applyAlignment="1">
      <alignment vertical="center"/>
    </xf>
    <xf numFmtId="40" fontId="2" fillId="0" borderId="0" xfId="0" applyNumberFormat="1" applyFont="1" applyFill="1" applyAlignment="1">
      <alignment horizontal="center" vertical="center" wrapText="1"/>
    </xf>
    <xf numFmtId="38" fontId="8" fillId="0" borderId="0" xfId="0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8" fillId="0" borderId="1" xfId="1" applyNumberFormat="1" applyFont="1" applyBorder="1" applyAlignment="1">
      <alignment vertical="center"/>
    </xf>
    <xf numFmtId="40" fontId="77" fillId="0" borderId="0" xfId="0" applyNumberFormat="1" applyFont="1" applyFill="1" applyAlignment="1">
      <alignment vertical="center"/>
    </xf>
    <xf numFmtId="164" fontId="77" fillId="0" borderId="0" xfId="0" applyNumberFormat="1" applyFont="1" applyAlignment="1">
      <alignment vertical="center"/>
    </xf>
    <xf numFmtId="40" fontId="77" fillId="0" borderId="1" xfId="0" applyNumberFormat="1" applyFont="1" applyFill="1" applyBorder="1" applyAlignment="1">
      <alignment vertical="center"/>
    </xf>
    <xf numFmtId="40" fontId="78" fillId="0" borderId="0" xfId="0" applyNumberFormat="1" applyFont="1" applyFill="1" applyAlignment="1">
      <alignment vertical="center"/>
    </xf>
    <xf numFmtId="40" fontId="78" fillId="0" borderId="19" xfId="0" applyNumberFormat="1" applyFont="1" applyFill="1" applyBorder="1" applyAlignment="1">
      <alignment vertical="center"/>
    </xf>
    <xf numFmtId="0" fontId="77" fillId="0" borderId="0" xfId="0" applyFont="1" applyAlignment="1">
      <alignment vertical="center"/>
    </xf>
    <xf numFmtId="38" fontId="77" fillId="0" borderId="0" xfId="0" applyNumberFormat="1" applyFont="1" applyFill="1" applyAlignment="1">
      <alignment vertical="center"/>
    </xf>
    <xf numFmtId="1" fontId="77" fillId="0" borderId="0" xfId="0" applyNumberFormat="1" applyFont="1" applyAlignment="1">
      <alignment vertical="center"/>
    </xf>
    <xf numFmtId="0" fontId="79" fillId="0" borderId="0" xfId="0" applyFont="1" applyAlignment="1">
      <alignment horizontal="center"/>
    </xf>
    <xf numFmtId="0" fontId="72" fillId="0" borderId="0" xfId="0" applyFont="1"/>
    <xf numFmtId="0" fontId="82" fillId="0" borderId="0" xfId="0" applyFont="1"/>
    <xf numFmtId="8" fontId="82" fillId="0" borderId="0" xfId="0" applyNumberFormat="1" applyFont="1"/>
    <xf numFmtId="0" fontId="84" fillId="43" borderId="0" xfId="0" applyFont="1" applyFill="1" applyAlignment="1">
      <alignment horizontal="center"/>
    </xf>
    <xf numFmtId="0" fontId="84" fillId="43" borderId="0" xfId="0" applyFont="1" applyFill="1"/>
    <xf numFmtId="8" fontId="84" fillId="43" borderId="0" xfId="0" applyNumberFormat="1" applyFont="1" applyFill="1"/>
    <xf numFmtId="0" fontId="84" fillId="0" borderId="0" xfId="0" applyFont="1"/>
    <xf numFmtId="0" fontId="81" fillId="43" borderId="0" xfId="0" applyFont="1" applyFill="1"/>
    <xf numFmtId="1" fontId="82" fillId="0" borderId="0" xfId="0" applyNumberFormat="1" applyFont="1" applyAlignment="1">
      <alignment horizontal="center"/>
    </xf>
    <xf numFmtId="1" fontId="82" fillId="0" borderId="1" xfId="0" applyNumberFormat="1" applyFont="1" applyBorder="1" applyAlignment="1">
      <alignment horizontal="center"/>
    </xf>
    <xf numFmtId="0" fontId="82" fillId="0" borderId="0" xfId="0" applyFont="1" applyAlignment="1">
      <alignment horizontal="right"/>
    </xf>
    <xf numFmtId="0" fontId="82" fillId="0" borderId="1" xfId="0" applyFont="1" applyBorder="1"/>
    <xf numFmtId="0" fontId="72" fillId="0" borderId="1" xfId="0" applyFont="1" applyBorder="1"/>
    <xf numFmtId="8" fontId="82" fillId="0" borderId="1" xfId="0" applyNumberFormat="1" applyFont="1" applyBorder="1"/>
    <xf numFmtId="0" fontId="83" fillId="44" borderId="0" xfId="0" applyFont="1" applyFill="1" applyAlignment="1">
      <alignment horizontal="center"/>
    </xf>
    <xf numFmtId="0" fontId="83" fillId="44" borderId="0" xfId="0" applyFont="1" applyFill="1"/>
    <xf numFmtId="0" fontId="80" fillId="44" borderId="0" xfId="0" applyFont="1" applyFill="1"/>
    <xf numFmtId="8" fontId="83" fillId="44" borderId="0" xfId="0" applyNumberFormat="1" applyFont="1" applyFill="1"/>
    <xf numFmtId="1" fontId="83" fillId="44" borderId="0" xfId="0" applyNumberFormat="1" applyFont="1" applyFill="1" applyAlignment="1">
      <alignment horizontal="center"/>
    </xf>
    <xf numFmtId="8" fontId="82" fillId="44" borderId="0" xfId="0" applyNumberFormat="1" applyFont="1" applyFill="1"/>
    <xf numFmtId="0" fontId="82" fillId="44" borderId="0" xfId="0" applyFont="1" applyFill="1"/>
    <xf numFmtId="8" fontId="85" fillId="0" borderId="0" xfId="0" applyNumberFormat="1" applyFont="1"/>
    <xf numFmtId="8" fontId="85" fillId="44" borderId="0" xfId="0" applyNumberFormat="1" applyFont="1" applyFill="1"/>
    <xf numFmtId="0" fontId="85" fillId="0" borderId="0" xfId="0" applyFont="1"/>
    <xf numFmtId="8" fontId="85" fillId="0" borderId="1" xfId="0" applyNumberFormat="1" applyFont="1" applyBorder="1"/>
    <xf numFmtId="8" fontId="82" fillId="43" borderId="0" xfId="0" applyNumberFormat="1" applyFont="1" applyFill="1"/>
    <xf numFmtId="1" fontId="82" fillId="43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79" fillId="0" borderId="0" xfId="1" applyFont="1"/>
    <xf numFmtId="44" fontId="0" fillId="0" borderId="0" xfId="1" applyFont="1" applyAlignment="1">
      <alignment horizontal="left"/>
    </xf>
  </cellXfs>
  <cellStyles count="61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urrency" xfId="1" builtinId="4"/>
    <cellStyle name="Explanatory Text" xfId="22" builtinId="53" customBuilti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3" builtinId="8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/>
    <cellStyle name="Note" xfId="4" builtinId="10" customBuiltin="1"/>
    <cellStyle name="Output" xfId="17" builtinId="21" customBuiltin="1"/>
    <cellStyle name="Percent" xfId="2" builtinId="5"/>
    <cellStyle name="Title" xfId="8" builtinId="15" customBuiltin="1"/>
    <cellStyle name="Total" xfId="23" builtinId="25" customBuiltin="1"/>
    <cellStyle name="Warning Text" xfId="21" builtinId="11" customBuiltin="1"/>
  </cellStyles>
  <dxfs count="30"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colors>
    <mruColors>
      <color rgb="FF0000FF"/>
      <color rgb="FF02FE20"/>
      <color rgb="FFD07C7A"/>
      <color rgb="FF0066FF"/>
      <color rgb="FF0080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2013 vs 2014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Detail!$A$4</c:f>
              <c:strCache>
                <c:ptCount val="1"/>
                <c:pt idx="0">
                  <c:v>3rd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(Detail!$J$4,Detail!$D$4)</c:f>
              <c:numCache>
                <c:formatCode>0_);\(0\)</c:formatCode>
                <c:ptCount val="2"/>
                <c:pt idx="0" formatCode="General">
                  <c:v>19</c:v>
                </c:pt>
                <c:pt idx="1">
                  <c:v>19</c:v>
                </c:pt>
              </c:numCache>
            </c:numRef>
          </c:val>
        </c:ser>
        <c:ser>
          <c:idx val="1"/>
          <c:order val="1"/>
          <c:tx>
            <c:strRef>
              <c:f>Detail!$A$5</c:f>
              <c:strCache>
                <c:ptCount val="1"/>
                <c:pt idx="0">
                  <c:v>4th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(Detail!$J$5,Detail!$D$5)</c:f>
              <c:numCache>
                <c:formatCode>0_);\(0\)</c:formatCode>
                <c:ptCount val="2"/>
                <c:pt idx="0" formatCode="General">
                  <c:v>32</c:v>
                </c:pt>
                <c:pt idx="1">
                  <c:v>19</c:v>
                </c:pt>
              </c:numCache>
            </c:numRef>
          </c:val>
        </c:ser>
        <c:ser>
          <c:idx val="2"/>
          <c:order val="2"/>
          <c:tx>
            <c:strRef>
              <c:f>Detail!$A$6</c:f>
              <c:strCache>
                <c:ptCount val="1"/>
                <c:pt idx="0">
                  <c:v>5th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(Detail!$J$6,Detail!$D$6)</c:f>
              <c:numCache>
                <c:formatCode>0_);\(0\)</c:formatCode>
                <c:ptCount val="2"/>
                <c:pt idx="0" formatCode="General">
                  <c:v>42</c:v>
                </c:pt>
                <c:pt idx="1">
                  <c:v>23</c:v>
                </c:pt>
              </c:numCache>
            </c:numRef>
          </c:val>
        </c:ser>
        <c:ser>
          <c:idx val="3"/>
          <c:order val="3"/>
          <c:tx>
            <c:strRef>
              <c:f>Detail!$A$7</c:f>
              <c:strCache>
                <c:ptCount val="1"/>
                <c:pt idx="0">
                  <c:v>6th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(Detail!$J$7,Detail!$D$7)</c:f>
              <c:numCache>
                <c:formatCode>0_);\(0\)</c:formatCode>
                <c:ptCount val="2"/>
                <c:pt idx="0" formatCode="General">
                  <c:v>38</c:v>
                </c:pt>
                <c:pt idx="1">
                  <c:v>38</c:v>
                </c:pt>
              </c:numCache>
            </c:numRef>
          </c:val>
        </c:ser>
        <c:ser>
          <c:idx val="4"/>
          <c:order val="4"/>
          <c:tx>
            <c:strRef>
              <c:f>Detail!$A$8</c:f>
              <c:strCache>
                <c:ptCount val="1"/>
                <c:pt idx="0">
                  <c:v>7th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(Detail!$J$8,Detail!$D$8)</c:f>
              <c:numCache>
                <c:formatCode>0_);\(0\)</c:formatCode>
                <c:ptCount val="2"/>
                <c:pt idx="0" formatCode="General">
                  <c:v>25</c:v>
                </c:pt>
                <c:pt idx="1">
                  <c:v>24</c:v>
                </c:pt>
              </c:numCache>
            </c:numRef>
          </c:val>
        </c:ser>
        <c:ser>
          <c:idx val="5"/>
          <c:order val="5"/>
          <c:tx>
            <c:strRef>
              <c:f>Detail!$A$9</c:f>
              <c:strCache>
                <c:ptCount val="1"/>
                <c:pt idx="0">
                  <c:v>8th</c:v>
                </c:pt>
              </c:strCache>
            </c:strRef>
          </c:tx>
          <c:dLbls>
            <c:showVal val="1"/>
          </c:dLbls>
          <c:cat>
            <c:numRef>
              <c:f>(Detail!$J$2,Detail!$D$1)</c:f>
              <c:numCache>
                <c:formatCode>@</c:formatCode>
                <c:ptCount val="2"/>
                <c:pt idx="0" formatCode="General">
                  <c:v>2013</c:v>
                </c:pt>
                <c:pt idx="1">
                  <c:v>2014</c:v>
                </c:pt>
              </c:numCache>
            </c:numRef>
          </c:cat>
          <c:val>
            <c:numRef>
              <c:f>(Detail!$J$9,Detail!$D$9)</c:f>
              <c:numCache>
                <c:formatCode>0_);\(0\)</c:formatCode>
                <c:ptCount val="2"/>
                <c:pt idx="0" formatCode="General">
                  <c:v>21</c:v>
                </c:pt>
                <c:pt idx="1">
                  <c:v>25</c:v>
                </c:pt>
              </c:numCache>
            </c:numRef>
          </c:val>
        </c:ser>
        <c:dLbls/>
        <c:axId val="145759232"/>
        <c:axId val="145773312"/>
      </c:barChart>
      <c:catAx>
        <c:axId val="145759232"/>
        <c:scaling>
          <c:orientation val="minMax"/>
        </c:scaling>
        <c:axPos val="b"/>
        <c:numFmt formatCode="General" sourceLinked="1"/>
        <c:majorTickMark val="none"/>
        <c:tickLblPos val="nextTo"/>
        <c:crossAx val="145773312"/>
        <c:crosses val="autoZero"/>
        <c:auto val="1"/>
        <c:lblAlgn val="ctr"/>
        <c:lblOffset val="100"/>
      </c:catAx>
      <c:valAx>
        <c:axId val="145773312"/>
        <c:scaling>
          <c:orientation val="minMax"/>
          <c:max val="42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Players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5759232"/>
        <c:crosses val="autoZero"/>
        <c:crossBetween val="between"/>
        <c:majorUnit val="1"/>
      </c:valAx>
    </c:plotArea>
    <c:legend>
      <c:legendPos val="r"/>
      <c:layout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vs Past Years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'Years-Summary'!$B$1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'Years-Summary'!$A$2:$A$11</c:f>
              <c:strCache>
                <c:ptCount val="9"/>
                <c:pt idx="0">
                  <c:v>Grade</c:v>
                </c:pt>
                <c:pt idx="1">
                  <c:v>3rd</c:v>
                </c:pt>
                <c:pt idx="2">
                  <c:v>4th</c:v>
                </c:pt>
                <c:pt idx="3">
                  <c:v>5th</c:v>
                </c:pt>
                <c:pt idx="4">
                  <c:v>6th</c:v>
                </c:pt>
                <c:pt idx="5">
                  <c:v>7th</c:v>
                </c:pt>
                <c:pt idx="6">
                  <c:v>8th</c:v>
                </c:pt>
                <c:pt idx="7">
                  <c:v>Total</c:v>
                </c:pt>
                <c:pt idx="8">
                  <c:v>+/-</c:v>
                </c:pt>
              </c:strCache>
            </c:strRef>
          </c:cat>
          <c:val>
            <c:numRef>
              <c:f>'Years-Summary'!$B$2:$B$11</c:f>
              <c:numCache>
                <c:formatCode>General</c:formatCode>
                <c:ptCount val="10"/>
                <c:pt idx="7">
                  <c:v>196</c:v>
                </c:pt>
              </c:numCache>
            </c:numRef>
          </c:val>
        </c:ser>
        <c:ser>
          <c:idx val="1"/>
          <c:order val="1"/>
          <c:tx>
            <c:strRef>
              <c:f>'Years-Summary'!$C$1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'Years-Summary'!$A$2:$A$11</c:f>
              <c:strCache>
                <c:ptCount val="9"/>
                <c:pt idx="0">
                  <c:v>Grade</c:v>
                </c:pt>
                <c:pt idx="1">
                  <c:v>3rd</c:v>
                </c:pt>
                <c:pt idx="2">
                  <c:v>4th</c:v>
                </c:pt>
                <c:pt idx="3">
                  <c:v>5th</c:v>
                </c:pt>
                <c:pt idx="4">
                  <c:v>6th</c:v>
                </c:pt>
                <c:pt idx="5">
                  <c:v>7th</c:v>
                </c:pt>
                <c:pt idx="6">
                  <c:v>8th</c:v>
                </c:pt>
                <c:pt idx="7">
                  <c:v>Total</c:v>
                </c:pt>
                <c:pt idx="8">
                  <c:v>+/-</c:v>
                </c:pt>
              </c:strCache>
            </c:strRef>
          </c:cat>
          <c:val>
            <c:numRef>
              <c:f>'Years-Summary'!$C$2:$C$11</c:f>
              <c:numCache>
                <c:formatCode>General</c:formatCode>
                <c:ptCount val="10"/>
                <c:pt idx="7">
                  <c:v>204</c:v>
                </c:pt>
                <c:pt idx="8">
                  <c:v>8</c:v>
                </c:pt>
                <c:pt idx="9" formatCode="0%">
                  <c:v>4.0816326530612242E-2</c:v>
                </c:pt>
              </c:numCache>
            </c:numRef>
          </c:val>
        </c:ser>
        <c:ser>
          <c:idx val="2"/>
          <c:order val="2"/>
          <c:tx>
            <c:strRef>
              <c:f>'Years-Summary'!$D$1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'Years-Summary'!$A$2:$A$11</c:f>
              <c:strCache>
                <c:ptCount val="9"/>
                <c:pt idx="0">
                  <c:v>Grade</c:v>
                </c:pt>
                <c:pt idx="1">
                  <c:v>3rd</c:v>
                </c:pt>
                <c:pt idx="2">
                  <c:v>4th</c:v>
                </c:pt>
                <c:pt idx="3">
                  <c:v>5th</c:v>
                </c:pt>
                <c:pt idx="4">
                  <c:v>6th</c:v>
                </c:pt>
                <c:pt idx="5">
                  <c:v>7th</c:v>
                </c:pt>
                <c:pt idx="6">
                  <c:v>8th</c:v>
                </c:pt>
                <c:pt idx="7">
                  <c:v>Total</c:v>
                </c:pt>
                <c:pt idx="8">
                  <c:v>+/-</c:v>
                </c:pt>
              </c:strCache>
            </c:strRef>
          </c:cat>
          <c:val>
            <c:numRef>
              <c:f>'Years-Summary'!$D$2:$D$11</c:f>
              <c:numCache>
                <c:formatCode>General</c:formatCode>
                <c:ptCount val="10"/>
                <c:pt idx="0">
                  <c:v>0</c:v>
                </c:pt>
                <c:pt idx="1">
                  <c:v>43</c:v>
                </c:pt>
                <c:pt idx="2">
                  <c:v>55</c:v>
                </c:pt>
                <c:pt idx="3">
                  <c:v>51</c:v>
                </c:pt>
                <c:pt idx="4">
                  <c:v>46</c:v>
                </c:pt>
                <c:pt idx="5">
                  <c:v>33</c:v>
                </c:pt>
                <c:pt idx="6">
                  <c:v>25</c:v>
                </c:pt>
                <c:pt idx="7">
                  <c:v>253</c:v>
                </c:pt>
                <c:pt idx="8">
                  <c:v>49</c:v>
                </c:pt>
                <c:pt idx="9" formatCode="0%">
                  <c:v>0.24019607843137256</c:v>
                </c:pt>
              </c:numCache>
            </c:numRef>
          </c:val>
        </c:ser>
        <c:ser>
          <c:idx val="3"/>
          <c:order val="3"/>
          <c:tx>
            <c:strRef>
              <c:f>'Years-Summary'!$E$1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'Years-Summary'!$A$2:$A$11</c:f>
              <c:strCache>
                <c:ptCount val="9"/>
                <c:pt idx="0">
                  <c:v>Grade</c:v>
                </c:pt>
                <c:pt idx="1">
                  <c:v>3rd</c:v>
                </c:pt>
                <c:pt idx="2">
                  <c:v>4th</c:v>
                </c:pt>
                <c:pt idx="3">
                  <c:v>5th</c:v>
                </c:pt>
                <c:pt idx="4">
                  <c:v>6th</c:v>
                </c:pt>
                <c:pt idx="5">
                  <c:v>7th</c:v>
                </c:pt>
                <c:pt idx="6">
                  <c:v>8th</c:v>
                </c:pt>
                <c:pt idx="7">
                  <c:v>Total</c:v>
                </c:pt>
                <c:pt idx="8">
                  <c:v>+/-</c:v>
                </c:pt>
              </c:strCache>
            </c:strRef>
          </c:cat>
          <c:val>
            <c:numRef>
              <c:f>'Years-Summary'!$E$2:$E$11</c:f>
              <c:numCache>
                <c:formatCode>General</c:formatCode>
                <c:ptCount val="10"/>
                <c:pt idx="0">
                  <c:v>0</c:v>
                </c:pt>
                <c:pt idx="1">
                  <c:v>19</c:v>
                </c:pt>
                <c:pt idx="2">
                  <c:v>32</c:v>
                </c:pt>
                <c:pt idx="3">
                  <c:v>42</c:v>
                </c:pt>
                <c:pt idx="4">
                  <c:v>38</c:v>
                </c:pt>
                <c:pt idx="5">
                  <c:v>25</c:v>
                </c:pt>
                <c:pt idx="6">
                  <c:v>21</c:v>
                </c:pt>
                <c:pt idx="7">
                  <c:v>177</c:v>
                </c:pt>
                <c:pt idx="8">
                  <c:v>-76</c:v>
                </c:pt>
                <c:pt idx="9" formatCode="0%">
                  <c:v>-0.30039525691699603</c:v>
                </c:pt>
              </c:numCache>
            </c:numRef>
          </c:val>
        </c:ser>
        <c:ser>
          <c:idx val="4"/>
          <c:order val="4"/>
          <c:tx>
            <c:strRef>
              <c:f>'Years-Summary'!$F$1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'Years-Summary'!$A$2:$A$11</c:f>
              <c:strCache>
                <c:ptCount val="9"/>
                <c:pt idx="0">
                  <c:v>Grade</c:v>
                </c:pt>
                <c:pt idx="1">
                  <c:v>3rd</c:v>
                </c:pt>
                <c:pt idx="2">
                  <c:v>4th</c:v>
                </c:pt>
                <c:pt idx="3">
                  <c:v>5th</c:v>
                </c:pt>
                <c:pt idx="4">
                  <c:v>6th</c:v>
                </c:pt>
                <c:pt idx="5">
                  <c:v>7th</c:v>
                </c:pt>
                <c:pt idx="6">
                  <c:v>8th</c:v>
                </c:pt>
                <c:pt idx="7">
                  <c:v>Total</c:v>
                </c:pt>
                <c:pt idx="8">
                  <c:v>+/-</c:v>
                </c:pt>
              </c:strCache>
            </c:strRef>
          </c:cat>
          <c:val>
            <c:numRef>
              <c:f>'Years-Summary'!$F$2:$F$11</c:f>
              <c:numCache>
                <c:formatCode>General</c:formatCode>
                <c:ptCount val="10"/>
                <c:pt idx="0">
                  <c:v>0</c:v>
                </c:pt>
                <c:pt idx="1">
                  <c:v>19</c:v>
                </c:pt>
                <c:pt idx="2">
                  <c:v>19</c:v>
                </c:pt>
                <c:pt idx="3">
                  <c:v>23</c:v>
                </c:pt>
                <c:pt idx="4">
                  <c:v>38</c:v>
                </c:pt>
                <c:pt idx="5">
                  <c:v>24</c:v>
                </c:pt>
                <c:pt idx="6">
                  <c:v>25</c:v>
                </c:pt>
                <c:pt idx="7">
                  <c:v>148</c:v>
                </c:pt>
                <c:pt idx="8">
                  <c:v>-29</c:v>
                </c:pt>
                <c:pt idx="9" formatCode="0%">
                  <c:v>-0.16384180790960451</c:v>
                </c:pt>
              </c:numCache>
            </c:numRef>
          </c:val>
        </c:ser>
        <c:dLbls/>
        <c:gapWidth val="95"/>
        <c:axId val="150661376"/>
        <c:axId val="150482944"/>
      </c:barChart>
      <c:catAx>
        <c:axId val="150661376"/>
        <c:scaling>
          <c:orientation val="minMax"/>
        </c:scaling>
        <c:axPos val="b"/>
        <c:majorTickMark val="none"/>
        <c:tickLblPos val="nextTo"/>
        <c:crossAx val="150482944"/>
        <c:crosses val="autoZero"/>
        <c:auto val="1"/>
        <c:lblAlgn val="ctr"/>
        <c:lblOffset val="100"/>
      </c:catAx>
      <c:valAx>
        <c:axId val="150482944"/>
        <c:scaling>
          <c:orientation val="minMax"/>
          <c:max val="224"/>
        </c:scaling>
        <c:axPos val="l"/>
        <c:majorGridlines/>
        <c:title/>
        <c:numFmt formatCode="General" sourceLinked="1"/>
        <c:majorTickMark val="none"/>
        <c:tickLblPos val="nextTo"/>
        <c:crossAx val="150661376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133351</xdr:rowOff>
    </xdr:from>
    <xdr:to>
      <xdr:col>11</xdr:col>
      <xdr:colOff>695324</xdr:colOff>
      <xdr:row>4</xdr:row>
      <xdr:rowOff>172275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6950" y="133351"/>
          <a:ext cx="1466849" cy="800924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0</xdr:row>
      <xdr:rowOff>0</xdr:rowOff>
    </xdr:from>
    <xdr:ext cx="1638300" cy="676275"/>
    <xdr:sp macro="" textlink="">
      <xdr:nvSpPr>
        <xdr:cNvPr id="4" name="Rectangle 3"/>
        <xdr:cNvSpPr/>
      </xdr:nvSpPr>
      <xdr:spPr>
        <a:xfrm>
          <a:off x="9525" y="0"/>
          <a:ext cx="1638300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n-US" sz="5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nsfl</a:t>
          </a:r>
        </a:p>
      </xdr:txBody>
    </xdr:sp>
    <xdr:clientData/>
  </xdr:oneCellAnchor>
  <xdr:twoCellAnchor editAs="oneCell">
    <xdr:from>
      <xdr:col>0</xdr:col>
      <xdr:colOff>38100</xdr:colOff>
      <xdr:row>4</xdr:row>
      <xdr:rowOff>38100</xdr:rowOff>
    </xdr:from>
    <xdr:to>
      <xdr:col>11</xdr:col>
      <xdr:colOff>666750</xdr:colOff>
      <xdr:row>36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0" y="800100"/>
          <a:ext cx="7543800" cy="62103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3344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6th-Grade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7th-Grade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8th-Grade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33</xdr:row>
      <xdr:rowOff>9525</xdr:rowOff>
    </xdr:from>
    <xdr:to>
      <xdr:col>7</xdr:col>
      <xdr:colOff>1003300</xdr:colOff>
      <xdr:row>54</xdr:row>
      <xdr:rowOff>171450</xdr:rowOff>
    </xdr:to>
    <xdr:pic>
      <xdr:nvPicPr>
        <xdr:cNvPr id="2" name="Picture 1" descr="Skyvi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049" y="5343525"/>
          <a:ext cx="7131051" cy="389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0</xdr:rowOff>
    </xdr:from>
    <xdr:to>
      <xdr:col>2</xdr:col>
      <xdr:colOff>152399</xdr:colOff>
      <xdr:row>7</xdr:row>
      <xdr:rowOff>160337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724" y="0"/>
          <a:ext cx="1571625" cy="1293812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oneCellAnchor>
    <xdr:from>
      <xdr:col>1</xdr:col>
      <xdr:colOff>847067</xdr:colOff>
      <xdr:row>1</xdr:row>
      <xdr:rowOff>16960</xdr:rowOff>
    </xdr:from>
    <xdr:ext cx="12383158" cy="811715"/>
    <xdr:sp macro="" textlink="">
      <xdr:nvSpPr>
        <xdr:cNvPr id="3" name="Rectangle 2"/>
        <xdr:cNvSpPr/>
      </xdr:nvSpPr>
      <xdr:spPr>
        <a:xfrm>
          <a:off x="1494767" y="178885"/>
          <a:ext cx="12383158" cy="811715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2014 Tackle</a:t>
          </a:r>
          <a:r>
            <a:rPr lang="en-US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Football Season</a:t>
          </a:r>
        </a:p>
        <a:p>
          <a:pPr algn="ctr"/>
          <a:endParaRPr lang="en-US" sz="5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</xdr:colOff>
      <xdr:row>0</xdr:row>
      <xdr:rowOff>9525</xdr:rowOff>
    </xdr:from>
    <xdr:to>
      <xdr:col>27</xdr:col>
      <xdr:colOff>552450</xdr:colOff>
      <xdr:row>34</xdr:row>
      <xdr:rowOff>123824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0</xdr:rowOff>
    </xdr:from>
    <xdr:to>
      <xdr:col>25</xdr:col>
      <xdr:colOff>555625</xdr:colOff>
      <xdr:row>30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43</xdr:row>
      <xdr:rowOff>38100</xdr:rowOff>
    </xdr:from>
    <xdr:to>
      <xdr:col>2</xdr:col>
      <xdr:colOff>1981200</xdr:colOff>
      <xdr:row>55</xdr:row>
      <xdr:rowOff>133350</xdr:rowOff>
    </xdr:to>
    <xdr:pic>
      <xdr:nvPicPr>
        <xdr:cNvPr id="2" name="63231Src" descr="http://programs.rambowinc.com/cmbimg.php?BaseImage=images/itemlarge/JK1232952BK.jpg&amp;OverlayImage=images/logolarge/152128E1.gif&amp;Overlay_X=227&amp;Overlay_Y=70&amp;Overlay_Size=14&amp;OutputHeight=2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52625" y="9458325"/>
          <a:ext cx="22860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3rd-Grade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4th-Grade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238125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5th-Grade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9525</xdr:rowOff>
    </xdr:from>
    <xdr:to>
      <xdr:col>2</xdr:col>
      <xdr:colOff>123825</xdr:colOff>
      <xdr:row>5</xdr:row>
      <xdr:rowOff>7698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D4D3CE"/>
            </a:clrFrom>
            <a:clrTo>
              <a:srgbClr val="D4D3C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151" y="9525"/>
          <a:ext cx="962024" cy="95067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209549</xdr:colOff>
      <xdr:row>0</xdr:row>
      <xdr:rowOff>0</xdr:rowOff>
    </xdr:from>
    <xdr:ext cx="6867525" cy="933450"/>
    <xdr:sp macro="" textlink="">
      <xdr:nvSpPr>
        <xdr:cNvPr id="3" name="Rectangle 2"/>
        <xdr:cNvSpPr/>
      </xdr:nvSpPr>
      <xdr:spPr>
        <a:xfrm>
          <a:off x="990599" y="0"/>
          <a:ext cx="6867525" cy="933450"/>
        </a:xfrm>
        <a:prstGeom prst="rect">
          <a:avLst/>
        </a:prstGeom>
        <a:noFill/>
      </xdr:spPr>
      <xdr:txBody>
        <a:bodyPr wrap="square" lIns="91440" tIns="45720" rIns="91440" bIns="45720" anchor="t">
          <a:noAutofit/>
        </a:bodyPr>
        <a:lstStyle/>
        <a:p>
          <a:pPr algn="ctr"/>
          <a:r>
            <a:rPr lang="en-US" sz="60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</a:rPr>
            <a:t>6th-Grade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0:O165" totalsRowShown="0" headerRowDxfId="29" dataDxfId="28">
  <autoFilter ref="A10:O165"/>
  <tableColumns count="15">
    <tableColumn id="1" name="2014" dataDxfId="27"/>
    <tableColumn id="2" name="Last Name" dataDxfId="26"/>
    <tableColumn id="3" name="First Name" dataDxfId="25"/>
    <tableColumn id="4" name="G- First Name" dataDxfId="24"/>
    <tableColumn id="5" name="G- Last Name" dataDxfId="23"/>
    <tableColumn id="6" name="Email" dataDxfId="22"/>
    <tableColumn id="7" name="Gross" dataDxfId="21"/>
    <tableColumn id="8" name="Registration Date" dataDxfId="20"/>
    <tableColumn id="9" name="Subtotal" dataDxfId="19"/>
    <tableColumn id="10" name="Net" dataDxfId="18"/>
    <tableColumn id="11" name="Discount Amount" dataDxfId="17"/>
    <tableColumn id="12" name="Discount Names" dataDxfId="16"/>
    <tableColumn id="13" name="Column1" dataDxfId="15"/>
    <tableColumn id="14" name="Cnt" dataDxfId="14"/>
    <tableColumn id="17" name="Late" dataDxfId="13">
      <calculatedColumnFormula>SUM(Table1[[#This Row],[Cnt]]*40)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glen.kaemmer@gmail.com" TargetMode="External"/><Relationship Id="rId1" Type="http://schemas.openxmlformats.org/officeDocument/2006/relationships/hyperlink" Target="mailto:jms1971@yahoo.com" TargetMode="External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onyponferrada_66@msn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thestines@comcast.net" TargetMode="External"/><Relationship Id="rId2" Type="http://schemas.openxmlformats.org/officeDocument/2006/relationships/hyperlink" Target="mailto:Tom.Mohrland@Livingwell.org" TargetMode="External"/><Relationship Id="rId1" Type="http://schemas.openxmlformats.org/officeDocument/2006/relationships/hyperlink" Target="mailto:jonchapman1976@gmail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doug.olssen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britchie59@gmail.com" TargetMode="External"/><Relationship Id="rId13" Type="http://schemas.openxmlformats.org/officeDocument/2006/relationships/hyperlink" Target="mailto:jamiejamesprod@comcast.net" TargetMode="External"/><Relationship Id="rId3" Type="http://schemas.openxmlformats.org/officeDocument/2006/relationships/hyperlink" Target="mailto:Tom.Mohrland@Livingwell.org" TargetMode="External"/><Relationship Id="rId7" Type="http://schemas.openxmlformats.org/officeDocument/2006/relationships/hyperlink" Target="mailto:c.edberg@yahoo.com" TargetMode="External"/><Relationship Id="rId12" Type="http://schemas.openxmlformats.org/officeDocument/2006/relationships/hyperlink" Target="mailto:doug.olssen@gmail.com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mailto:jonchapman1976@gmail.com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thestines@comcast.net" TargetMode="External"/><Relationship Id="rId6" Type="http://schemas.openxmlformats.org/officeDocument/2006/relationships/hyperlink" Target="mailto:dmsjperk@yahoo.com" TargetMode="External"/><Relationship Id="rId11" Type="http://schemas.openxmlformats.org/officeDocument/2006/relationships/hyperlink" Target="mailto:jms1971@yahoo.com" TargetMode="External"/><Relationship Id="rId5" Type="http://schemas.openxmlformats.org/officeDocument/2006/relationships/hyperlink" Target="mailto:cory.lynch@teampersonnel.com" TargetMode="External"/><Relationship Id="rId15" Type="http://schemas.openxmlformats.org/officeDocument/2006/relationships/hyperlink" Target="mailto:dupris13@yahoo.com" TargetMode="External"/><Relationship Id="rId10" Type="http://schemas.openxmlformats.org/officeDocument/2006/relationships/hyperlink" Target="mailto:dan.bushard@xerox.com" TargetMode="External"/><Relationship Id="rId4" Type="http://schemas.openxmlformats.org/officeDocument/2006/relationships/hyperlink" Target="mailto:glen.kaemmer@gmail.com" TargetMode="External"/><Relationship Id="rId9" Type="http://schemas.openxmlformats.org/officeDocument/2006/relationships/hyperlink" Target="mailto:mikescheierl@msn.com" TargetMode="External"/><Relationship Id="rId14" Type="http://schemas.openxmlformats.org/officeDocument/2006/relationships/hyperlink" Target="mailto:tonyponferrada_66@msn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britchie59@gmail.com" TargetMode="External"/><Relationship Id="rId1" Type="http://schemas.openxmlformats.org/officeDocument/2006/relationships/hyperlink" Target="mailto:c.edberg@yahoo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3:L39"/>
  <sheetViews>
    <sheetView topLeftCell="A4" workbookViewId="0">
      <selection activeCell="J37" sqref="J37"/>
    </sheetView>
  </sheetViews>
  <sheetFormatPr defaultColWidth="8.85546875" defaultRowHeight="15"/>
  <cols>
    <col min="7" max="7" width="15.85546875" bestFit="1" customWidth="1"/>
    <col min="11" max="11" width="8.140625" customWidth="1"/>
    <col min="12" max="12" width="11.140625" customWidth="1"/>
  </cols>
  <sheetData>
    <row r="33" spans="1:12" s="145" customFormat="1"/>
    <row r="34" spans="1:12" s="145" customFormat="1"/>
    <row r="35" spans="1:12" s="145" customFormat="1"/>
    <row r="36" spans="1:12" s="145" customFormat="1"/>
    <row r="37" spans="1:12" s="145" customFormat="1">
      <c r="J37" s="208"/>
      <c r="K37" s="208"/>
      <c r="L37" s="209"/>
    </row>
    <row r="38" spans="1:12">
      <c r="G38" s="193">
        <v>2014</v>
      </c>
      <c r="J38" s="62"/>
    </row>
    <row r="39" spans="1:12" s="194" customFormat="1">
      <c r="A39" s="193" t="s">
        <v>664</v>
      </c>
      <c r="B39" s="193">
        <f>SUM(Detail!D10)</f>
        <v>148</v>
      </c>
      <c r="C39" s="195">
        <f>SUM(Detail!I12)</f>
        <v>-0.16384180790960451</v>
      </c>
      <c r="G39" s="214">
        <f ca="1">NOW()</f>
        <v>41929.463786111111</v>
      </c>
      <c r="J39" s="194" t="s">
        <v>665</v>
      </c>
      <c r="L39" s="193">
        <f>SUM(Detail!D12)</f>
        <v>0</v>
      </c>
    </row>
  </sheetData>
  <phoneticPr fontId="73" type="noConversion"/>
  <pageMargins left="0.7" right="0.7" top="0.25" bottom="0.25" header="0.3" footer="0.3"/>
  <pageSetup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2:L34"/>
  <sheetViews>
    <sheetView topLeftCell="A7" workbookViewId="0">
      <selection activeCell="H33" sqref="H33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3.42578125" bestFit="1" customWidth="1"/>
    <col min="4" max="4" width="12.42578125" bestFit="1" customWidth="1"/>
    <col min="5" max="5" width="1.7109375" style="44" customWidth="1"/>
    <col min="6" max="6" width="6.42578125" style="44" bestFit="1" customWidth="1"/>
    <col min="7" max="7" width="7.42578125" style="44" bestFit="1" customWidth="1"/>
    <col min="8" max="8" width="4.140625" style="44" bestFit="1" customWidth="1"/>
    <col min="9" max="9" width="12.42578125" bestFit="1" customWidth="1"/>
    <col min="10" max="10" width="11.28515625" bestFit="1" customWidth="1"/>
    <col min="11" max="11" width="28.42578125" bestFit="1" customWidth="1"/>
    <col min="12" max="12" width="0.85546875" customWidth="1"/>
  </cols>
  <sheetData>
    <row r="2" spans="1:12">
      <c r="L2" s="92"/>
    </row>
    <row r="3" spans="1:12">
      <c r="L3" s="92"/>
    </row>
    <row r="4" spans="1:12">
      <c r="L4" s="92"/>
    </row>
    <row r="5" spans="1:12">
      <c r="L5" s="92"/>
    </row>
    <row r="6" spans="1:12">
      <c r="C6" s="91">
        <f>COUNTA(B8:B27)</f>
        <v>19</v>
      </c>
      <c r="D6" s="91" t="s">
        <v>92</v>
      </c>
      <c r="E6" s="234"/>
      <c r="F6" s="44">
        <v>105</v>
      </c>
      <c r="G6" s="234" t="s">
        <v>93</v>
      </c>
      <c r="H6" s="234"/>
    </row>
    <row r="7" spans="1:12" s="98" customFormat="1" ht="15" customHeight="1">
      <c r="B7" s="96" t="s">
        <v>67</v>
      </c>
      <c r="C7" s="96" t="s">
        <v>86</v>
      </c>
      <c r="D7" s="96" t="s">
        <v>85</v>
      </c>
      <c r="E7" s="97"/>
      <c r="F7" s="97" t="s">
        <v>87</v>
      </c>
      <c r="G7" s="97" t="s">
        <v>88</v>
      </c>
      <c r="H7" s="97" t="s">
        <v>273</v>
      </c>
      <c r="I7" s="96" t="s">
        <v>89</v>
      </c>
      <c r="J7" s="96" t="s">
        <v>90</v>
      </c>
      <c r="K7" s="96" t="s">
        <v>91</v>
      </c>
    </row>
    <row r="8" spans="1:12" ht="18" customHeight="1">
      <c r="A8" s="127">
        <f>SUM(C34)</f>
        <v>0</v>
      </c>
      <c r="B8" s="190" t="s">
        <v>206</v>
      </c>
      <c r="C8" s="190" t="s">
        <v>213</v>
      </c>
      <c r="D8" s="190" t="s">
        <v>214</v>
      </c>
      <c r="E8" s="241" t="s">
        <v>703</v>
      </c>
      <c r="F8" s="146">
        <v>61</v>
      </c>
      <c r="G8" s="146">
        <v>24</v>
      </c>
      <c r="H8" s="146" t="s">
        <v>761</v>
      </c>
      <c r="I8" s="190" t="s">
        <v>245</v>
      </c>
      <c r="J8" s="190" t="s">
        <v>213</v>
      </c>
      <c r="K8" s="190" t="s">
        <v>246</v>
      </c>
      <c r="L8" s="122"/>
    </row>
    <row r="9" spans="1:12" ht="18" customHeight="1">
      <c r="A9" s="127"/>
      <c r="B9" s="190" t="s">
        <v>206</v>
      </c>
      <c r="C9" s="190" t="s">
        <v>229</v>
      </c>
      <c r="D9" s="190" t="s">
        <v>230</v>
      </c>
      <c r="E9" s="242" t="s">
        <v>703</v>
      </c>
      <c r="F9" s="146">
        <v>112</v>
      </c>
      <c r="G9" s="146">
        <v>35</v>
      </c>
      <c r="H9" s="146" t="s">
        <v>714</v>
      </c>
      <c r="I9" s="190" t="s">
        <v>261</v>
      </c>
      <c r="J9" s="190" t="s">
        <v>229</v>
      </c>
      <c r="K9" s="190" t="s">
        <v>262</v>
      </c>
      <c r="L9" s="122"/>
    </row>
    <row r="10" spans="1:12" ht="18" customHeight="1">
      <c r="A10" s="127"/>
      <c r="B10" s="190" t="s">
        <v>206</v>
      </c>
      <c r="C10" s="190" t="s">
        <v>211</v>
      </c>
      <c r="D10" s="190" t="s">
        <v>212</v>
      </c>
      <c r="E10" s="241" t="s">
        <v>703</v>
      </c>
      <c r="F10" s="146">
        <v>62</v>
      </c>
      <c r="G10" s="146">
        <v>15</v>
      </c>
      <c r="H10" s="146" t="s">
        <v>744</v>
      </c>
      <c r="I10" s="190" t="s">
        <v>243</v>
      </c>
      <c r="J10" s="190" t="s">
        <v>211</v>
      </c>
      <c r="K10" s="190" t="s">
        <v>244</v>
      </c>
      <c r="L10" s="122"/>
    </row>
    <row r="11" spans="1:12" ht="18" customHeight="1">
      <c r="A11" s="127"/>
      <c r="B11" s="190" t="s">
        <v>206</v>
      </c>
      <c r="C11" s="190" t="s">
        <v>235</v>
      </c>
      <c r="D11" s="190" t="s">
        <v>236</v>
      </c>
      <c r="E11" s="241" t="s">
        <v>703</v>
      </c>
      <c r="F11" s="146">
        <v>70</v>
      </c>
      <c r="G11" s="146">
        <v>10</v>
      </c>
      <c r="H11" s="146" t="s">
        <v>744</v>
      </c>
      <c r="I11" s="190" t="s">
        <v>268</v>
      </c>
      <c r="J11" s="190" t="s">
        <v>269</v>
      </c>
      <c r="K11" s="190" t="s">
        <v>117</v>
      </c>
      <c r="L11" s="122"/>
    </row>
    <row r="12" spans="1:12" ht="18" customHeight="1">
      <c r="A12" s="127"/>
      <c r="B12" s="190" t="s">
        <v>206</v>
      </c>
      <c r="C12" s="190" t="s">
        <v>223</v>
      </c>
      <c r="D12" s="190" t="s">
        <v>224</v>
      </c>
      <c r="E12" s="241" t="s">
        <v>703</v>
      </c>
      <c r="F12" s="146">
        <v>84</v>
      </c>
      <c r="G12" s="146">
        <v>23</v>
      </c>
      <c r="H12" s="146" t="s">
        <v>724</v>
      </c>
      <c r="I12" s="190" t="s">
        <v>255</v>
      </c>
      <c r="J12" s="190" t="s">
        <v>223</v>
      </c>
      <c r="K12" s="190" t="s">
        <v>256</v>
      </c>
      <c r="L12" s="122"/>
    </row>
    <row r="13" spans="1:12" ht="18" customHeight="1">
      <c r="A13" s="127"/>
      <c r="B13" s="190" t="s">
        <v>206</v>
      </c>
      <c r="C13" s="190" t="s">
        <v>221</v>
      </c>
      <c r="D13" s="190" t="s">
        <v>222</v>
      </c>
      <c r="E13" s="241" t="s">
        <v>703</v>
      </c>
      <c r="F13" s="146">
        <v>94</v>
      </c>
      <c r="G13" s="146">
        <v>34</v>
      </c>
      <c r="H13" s="146" t="s">
        <v>724</v>
      </c>
      <c r="I13" s="190" t="s">
        <v>253</v>
      </c>
      <c r="J13" s="190" t="s">
        <v>221</v>
      </c>
      <c r="K13" s="190" t="s">
        <v>254</v>
      </c>
      <c r="L13" s="122"/>
    </row>
    <row r="14" spans="1:12" ht="18" customHeight="1">
      <c r="A14" s="127"/>
      <c r="B14" s="190" t="s">
        <v>206</v>
      </c>
      <c r="C14" s="190" t="s">
        <v>215</v>
      </c>
      <c r="D14" s="190" t="s">
        <v>216</v>
      </c>
      <c r="E14" s="241" t="s">
        <v>703</v>
      </c>
      <c r="F14" s="146">
        <v>91</v>
      </c>
      <c r="G14" s="146">
        <v>3</v>
      </c>
      <c r="H14" s="146" t="s">
        <v>724</v>
      </c>
      <c r="I14" s="190" t="s">
        <v>247</v>
      </c>
      <c r="J14" s="190" t="s">
        <v>215</v>
      </c>
      <c r="K14" s="190" t="s">
        <v>116</v>
      </c>
      <c r="L14" s="122"/>
    </row>
    <row r="15" spans="1:12" ht="18" customHeight="1">
      <c r="A15" s="127"/>
      <c r="B15" s="190" t="s">
        <v>206</v>
      </c>
      <c r="C15" s="190" t="s">
        <v>238</v>
      </c>
      <c r="D15" s="190" t="s">
        <v>239</v>
      </c>
      <c r="E15" s="241" t="s">
        <v>703</v>
      </c>
      <c r="F15" s="146">
        <v>82</v>
      </c>
      <c r="G15" s="146">
        <v>7</v>
      </c>
      <c r="H15" s="146" t="s">
        <v>724</v>
      </c>
      <c r="I15" s="190" t="s">
        <v>272</v>
      </c>
      <c r="J15" s="190" t="s">
        <v>238</v>
      </c>
      <c r="K15" s="190" t="s">
        <v>118</v>
      </c>
      <c r="L15" s="122"/>
    </row>
    <row r="16" spans="1:12" ht="18" customHeight="1">
      <c r="A16" s="127"/>
      <c r="B16" s="190" t="s">
        <v>206</v>
      </c>
      <c r="C16" s="190" t="s">
        <v>494</v>
      </c>
      <c r="D16" s="190" t="s">
        <v>495</v>
      </c>
      <c r="E16" s="241" t="s">
        <v>703</v>
      </c>
      <c r="F16" s="146">
        <v>68</v>
      </c>
      <c r="G16" s="146">
        <v>28</v>
      </c>
      <c r="H16" s="146" t="s">
        <v>724</v>
      </c>
      <c r="I16" s="190" t="s">
        <v>496</v>
      </c>
      <c r="J16" s="190" t="s">
        <v>494</v>
      </c>
      <c r="K16" s="190" t="s">
        <v>497</v>
      </c>
      <c r="L16" s="122"/>
    </row>
    <row r="17" spans="1:12" ht="18" customHeight="1">
      <c r="A17" s="127"/>
      <c r="B17" s="190" t="s">
        <v>206</v>
      </c>
      <c r="C17" s="190" t="s">
        <v>217</v>
      </c>
      <c r="D17" s="190" t="s">
        <v>218</v>
      </c>
      <c r="E17" s="241" t="s">
        <v>703</v>
      </c>
      <c r="F17" s="146">
        <v>71</v>
      </c>
      <c r="G17" s="146">
        <v>9</v>
      </c>
      <c r="H17" s="146" t="s">
        <v>744</v>
      </c>
      <c r="I17" s="190" t="s">
        <v>248</v>
      </c>
      <c r="J17" s="190" t="s">
        <v>217</v>
      </c>
      <c r="K17" s="190" t="s">
        <v>249</v>
      </c>
      <c r="L17" s="122"/>
    </row>
    <row r="18" spans="1:12" ht="18" customHeight="1">
      <c r="A18" s="127"/>
      <c r="B18" s="190" t="s">
        <v>206</v>
      </c>
      <c r="C18" s="190" t="s">
        <v>207</v>
      </c>
      <c r="D18" s="190" t="s">
        <v>208</v>
      </c>
      <c r="E18" s="241" t="s">
        <v>703</v>
      </c>
      <c r="F18" s="146">
        <v>94</v>
      </c>
      <c r="G18" s="146">
        <v>22</v>
      </c>
      <c r="H18" s="146" t="s">
        <v>724</v>
      </c>
      <c r="I18" s="190" t="s">
        <v>240</v>
      </c>
      <c r="J18" s="190" t="s">
        <v>207</v>
      </c>
      <c r="K18" s="190" t="s">
        <v>241</v>
      </c>
      <c r="L18" s="122"/>
    </row>
    <row r="19" spans="1:12" ht="18" customHeight="1">
      <c r="A19" s="127"/>
      <c r="B19" s="190" t="s">
        <v>206</v>
      </c>
      <c r="C19" s="190" t="s">
        <v>233</v>
      </c>
      <c r="D19" s="190" t="s">
        <v>234</v>
      </c>
      <c r="E19" s="241" t="s">
        <v>703</v>
      </c>
      <c r="F19" s="146">
        <v>92</v>
      </c>
      <c r="G19" s="146">
        <v>6</v>
      </c>
      <c r="H19" s="146" t="s">
        <v>724</v>
      </c>
      <c r="I19" s="190" t="s">
        <v>266</v>
      </c>
      <c r="J19" s="190" t="s">
        <v>233</v>
      </c>
      <c r="K19" s="190" t="s">
        <v>267</v>
      </c>
      <c r="L19" s="122"/>
    </row>
    <row r="20" spans="1:12" ht="18" customHeight="1">
      <c r="A20" s="127"/>
      <c r="B20" s="190" t="s">
        <v>206</v>
      </c>
      <c r="C20" s="190" t="s">
        <v>227</v>
      </c>
      <c r="D20" s="190" t="s">
        <v>228</v>
      </c>
      <c r="E20" s="241" t="s">
        <v>703</v>
      </c>
      <c r="F20" s="146">
        <v>72</v>
      </c>
      <c r="G20" s="146">
        <v>25</v>
      </c>
      <c r="H20" s="146" t="s">
        <v>724</v>
      </c>
      <c r="I20" s="190" t="s">
        <v>259</v>
      </c>
      <c r="J20" s="190" t="s">
        <v>227</v>
      </c>
      <c r="K20" s="190" t="s">
        <v>260</v>
      </c>
      <c r="L20" s="122"/>
    </row>
    <row r="21" spans="1:12" ht="18" customHeight="1">
      <c r="A21" s="127"/>
      <c r="B21" s="190" t="s">
        <v>206</v>
      </c>
      <c r="C21" s="190" t="s">
        <v>225</v>
      </c>
      <c r="D21" s="190" t="s">
        <v>226</v>
      </c>
      <c r="E21" s="241" t="s">
        <v>703</v>
      </c>
      <c r="F21" s="146">
        <v>65</v>
      </c>
      <c r="G21" s="146">
        <v>4</v>
      </c>
      <c r="H21" s="146" t="s">
        <v>745</v>
      </c>
      <c r="I21" s="190" t="s">
        <v>257</v>
      </c>
      <c r="J21" s="190" t="s">
        <v>225</v>
      </c>
      <c r="K21" s="190" t="s">
        <v>258</v>
      </c>
      <c r="L21" s="122"/>
    </row>
    <row r="22" spans="1:12" ht="18" customHeight="1">
      <c r="A22" s="127"/>
      <c r="B22" s="190" t="s">
        <v>206</v>
      </c>
      <c r="C22" s="190" t="s">
        <v>219</v>
      </c>
      <c r="D22" s="190" t="s">
        <v>220</v>
      </c>
      <c r="E22" s="241" t="s">
        <v>703</v>
      </c>
      <c r="F22" s="146">
        <v>65</v>
      </c>
      <c r="G22" s="146">
        <v>5</v>
      </c>
      <c r="H22" s="146" t="s">
        <v>745</v>
      </c>
      <c r="I22" s="190" t="s">
        <v>250</v>
      </c>
      <c r="J22" s="190" t="s">
        <v>251</v>
      </c>
      <c r="K22" s="190" t="s">
        <v>252</v>
      </c>
      <c r="L22" s="122"/>
    </row>
    <row r="23" spans="1:12" ht="18" customHeight="1">
      <c r="A23" s="127"/>
      <c r="B23" s="190" t="s">
        <v>206</v>
      </c>
      <c r="C23" s="190" t="s">
        <v>237</v>
      </c>
      <c r="D23" s="190" t="s">
        <v>228</v>
      </c>
      <c r="E23" s="241" t="s">
        <v>703</v>
      </c>
      <c r="F23" s="146">
        <v>62</v>
      </c>
      <c r="G23" s="146">
        <v>1</v>
      </c>
      <c r="H23" s="146" t="s">
        <v>745</v>
      </c>
      <c r="I23" s="190" t="s">
        <v>270</v>
      </c>
      <c r="J23" s="190" t="s">
        <v>237</v>
      </c>
      <c r="K23" s="190" t="s">
        <v>271</v>
      </c>
      <c r="L23" s="122"/>
    </row>
    <row r="24" spans="1:12" ht="18" customHeight="1">
      <c r="A24" s="127"/>
      <c r="B24" s="190" t="s">
        <v>206</v>
      </c>
      <c r="C24" s="190" t="s">
        <v>507</v>
      </c>
      <c r="D24" s="190" t="s">
        <v>508</v>
      </c>
      <c r="E24" s="241" t="s">
        <v>703</v>
      </c>
      <c r="F24" s="146">
        <v>61</v>
      </c>
      <c r="G24" s="146">
        <v>2</v>
      </c>
      <c r="H24" s="146" t="s">
        <v>745</v>
      </c>
      <c r="I24" s="190" t="s">
        <v>509</v>
      </c>
      <c r="J24" s="190" t="s">
        <v>507</v>
      </c>
      <c r="K24" s="190" t="s">
        <v>510</v>
      </c>
      <c r="L24" s="122"/>
    </row>
    <row r="25" spans="1:12" s="150" customFormat="1" ht="18" customHeight="1">
      <c r="A25" s="173"/>
      <c r="B25" s="190" t="s">
        <v>206</v>
      </c>
      <c r="C25" s="190" t="s">
        <v>209</v>
      </c>
      <c r="D25" s="190" t="s">
        <v>210</v>
      </c>
      <c r="E25" s="241" t="s">
        <v>703</v>
      </c>
      <c r="F25" s="146">
        <v>64</v>
      </c>
      <c r="G25" s="146">
        <v>11</v>
      </c>
      <c r="H25" s="146" t="s">
        <v>724</v>
      </c>
      <c r="I25" s="190" t="s">
        <v>202</v>
      </c>
      <c r="J25" s="190" t="s">
        <v>209</v>
      </c>
      <c r="K25" s="190" t="s">
        <v>242</v>
      </c>
      <c r="L25" s="172"/>
    </row>
    <row r="26" spans="1:12" s="187" customFormat="1" ht="18" customHeight="1">
      <c r="A26" s="185"/>
      <c r="B26" s="190" t="s">
        <v>206</v>
      </c>
      <c r="C26" s="190" t="s">
        <v>231</v>
      </c>
      <c r="D26" s="190" t="s">
        <v>232</v>
      </c>
      <c r="E26" s="241" t="s">
        <v>703</v>
      </c>
      <c r="F26" s="146">
        <v>96</v>
      </c>
      <c r="G26" s="146">
        <v>44</v>
      </c>
      <c r="H26" s="146" t="s">
        <v>744</v>
      </c>
      <c r="I26" s="190" t="s">
        <v>263</v>
      </c>
      <c r="J26" s="190" t="s">
        <v>264</v>
      </c>
      <c r="K26" s="190" t="s">
        <v>265</v>
      </c>
      <c r="L26" s="186"/>
    </row>
    <row r="27" spans="1:12" ht="18" customHeight="1">
      <c r="A27" s="127"/>
      <c r="B27" s="100"/>
      <c r="C27" s="100"/>
      <c r="D27" s="100"/>
      <c r="E27" s="101"/>
      <c r="F27" s="101"/>
      <c r="G27" s="101"/>
      <c r="H27" s="101"/>
      <c r="I27" s="100"/>
      <c r="J27" s="100"/>
      <c r="K27" s="100"/>
      <c r="L27" s="122"/>
    </row>
    <row r="28" spans="1:12" s="14" customFormat="1">
      <c r="B28" s="96" t="s">
        <v>67</v>
      </c>
      <c r="C28" s="96" t="s">
        <v>86</v>
      </c>
      <c r="D28" s="96" t="s">
        <v>85</v>
      </c>
      <c r="E28" s="97"/>
      <c r="F28" s="97" t="s">
        <v>87</v>
      </c>
      <c r="G28" s="97" t="s">
        <v>88</v>
      </c>
      <c r="H28" s="97"/>
      <c r="I28" s="96" t="s">
        <v>89</v>
      </c>
      <c r="J28" s="96" t="s">
        <v>90</v>
      </c>
      <c r="K28" s="96" t="s">
        <v>91</v>
      </c>
    </row>
    <row r="30" spans="1:12">
      <c r="D30" s="93" t="s">
        <v>73</v>
      </c>
      <c r="E30" s="93"/>
      <c r="F30" s="93" t="s">
        <v>74</v>
      </c>
    </row>
    <row r="31" spans="1:12">
      <c r="B31" s="94" t="s">
        <v>71</v>
      </c>
      <c r="C31" s="216" t="s">
        <v>145</v>
      </c>
      <c r="D31" s="92" t="s">
        <v>136</v>
      </c>
      <c r="E31" s="110"/>
      <c r="F31" s="149" t="s">
        <v>133</v>
      </c>
    </row>
    <row r="32" spans="1:12">
      <c r="B32" s="94" t="s">
        <v>72</v>
      </c>
      <c r="C32" s="217" t="s">
        <v>146</v>
      </c>
      <c r="D32" s="94"/>
      <c r="E32" s="95"/>
      <c r="F32" s="149" t="s">
        <v>118</v>
      </c>
    </row>
    <row r="33" spans="2:6">
      <c r="B33" s="94" t="s">
        <v>72</v>
      </c>
      <c r="C33" s="94"/>
      <c r="D33" s="94"/>
      <c r="E33" s="95"/>
      <c r="F33" s="99"/>
    </row>
    <row r="34" spans="2:6">
      <c r="B34" s="94" t="s">
        <v>75</v>
      </c>
      <c r="C34" s="125"/>
      <c r="D34" s="94"/>
      <c r="E34" s="95"/>
      <c r="F34" s="95"/>
    </row>
  </sheetData>
  <sortState ref="B8:J27">
    <sortCondition ref="C8:C27"/>
  </sortState>
  <phoneticPr fontId="73" type="noConversion"/>
  <conditionalFormatting sqref="F8">
    <cfRule type="cellIs" dxfId="10" priority="2" operator="greaterThanOrEqual">
      <formula>130</formula>
    </cfRule>
  </conditionalFormatting>
  <conditionalFormatting sqref="F8:F27">
    <cfRule type="cellIs" dxfId="9" priority="1" operator="greaterThanOrEqual">
      <formula>$F$6</formula>
    </cfRule>
  </conditionalFormatting>
  <hyperlinks>
    <hyperlink ref="F31" r:id="rId1"/>
    <hyperlink ref="F32" r:id="rId2"/>
  </hyperlinks>
  <pageMargins left="0.2" right="0.2" top="0.25" bottom="0.25" header="0.5" footer="0.5"/>
  <pageSetup orientation="landscape" r:id="rId3"/>
  <headerFooter>
    <oddFooter>&amp;COAAONLINE.COM&amp;R2014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"/>
  <sheetViews>
    <sheetView topLeftCell="A7" workbookViewId="0">
      <selection activeCell="O35" sqref="O35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3.42578125" bestFit="1" customWidth="1"/>
    <col min="4" max="4" width="12.42578125" bestFit="1" customWidth="1"/>
    <col min="5" max="5" width="1.7109375" style="145" customWidth="1"/>
    <col min="6" max="6" width="6.42578125" style="44" bestFit="1" customWidth="1"/>
    <col min="7" max="7" width="7.42578125" style="44" bestFit="1" customWidth="1"/>
    <col min="8" max="8" width="4" style="44" bestFit="1" customWidth="1"/>
    <col min="9" max="9" width="14.42578125" bestFit="1" customWidth="1"/>
    <col min="10" max="10" width="12.85546875" bestFit="1" customWidth="1"/>
    <col min="11" max="11" width="30.42578125" bestFit="1" customWidth="1"/>
    <col min="12" max="12" width="0.85546875" customWidth="1"/>
  </cols>
  <sheetData>
    <row r="1" spans="1:13">
      <c r="K1" s="235" t="s">
        <v>750</v>
      </c>
      <c r="M1" s="44" t="s">
        <v>746</v>
      </c>
    </row>
    <row r="2" spans="1:13">
      <c r="L2" s="92"/>
      <c r="M2" s="44" t="s">
        <v>747</v>
      </c>
    </row>
    <row r="3" spans="1:13">
      <c r="L3" s="92"/>
      <c r="M3" s="44" t="s">
        <v>748</v>
      </c>
    </row>
    <row r="4" spans="1:13">
      <c r="L4" s="92"/>
      <c r="M4" s="44" t="s">
        <v>749</v>
      </c>
    </row>
    <row r="5" spans="1:13">
      <c r="L5" s="92"/>
    </row>
    <row r="6" spans="1:13">
      <c r="C6" s="91">
        <f>COUNTA(B8:B31)</f>
        <v>23</v>
      </c>
      <c r="D6" s="91" t="s">
        <v>92</v>
      </c>
      <c r="E6" s="91"/>
      <c r="F6" s="44">
        <v>120</v>
      </c>
      <c r="G6" s="234" t="s">
        <v>93</v>
      </c>
      <c r="H6" s="234"/>
    </row>
    <row r="7" spans="1:13" s="98" customFormat="1" ht="15" customHeight="1">
      <c r="B7" s="96" t="s">
        <v>67</v>
      </c>
      <c r="C7" s="96" t="s">
        <v>86</v>
      </c>
      <c r="D7" s="96" t="s">
        <v>85</v>
      </c>
      <c r="E7" s="96"/>
      <c r="F7" s="97" t="s">
        <v>87</v>
      </c>
      <c r="G7" s="97" t="s">
        <v>88</v>
      </c>
      <c r="H7" s="97" t="s">
        <v>273</v>
      </c>
      <c r="I7" s="96" t="s">
        <v>89</v>
      </c>
      <c r="J7" s="96" t="s">
        <v>90</v>
      </c>
      <c r="K7" s="96" t="s">
        <v>91</v>
      </c>
    </row>
    <row r="8" spans="1:13" ht="16.5" customHeight="1">
      <c r="A8" s="131">
        <f>SUM(C37)</f>
        <v>0</v>
      </c>
      <c r="B8" s="190" t="s">
        <v>274</v>
      </c>
      <c r="C8" s="190" t="s">
        <v>279</v>
      </c>
      <c r="D8" s="190" t="s">
        <v>280</v>
      </c>
      <c r="E8" s="190" t="s">
        <v>703</v>
      </c>
      <c r="F8" s="146">
        <v>94</v>
      </c>
      <c r="G8" s="146">
        <v>24</v>
      </c>
      <c r="H8" s="146" t="s">
        <v>744</v>
      </c>
      <c r="I8" s="190" t="s">
        <v>312</v>
      </c>
      <c r="J8" s="190" t="s">
        <v>313</v>
      </c>
      <c r="K8" s="190" t="s">
        <v>314</v>
      </c>
      <c r="L8" s="131"/>
    </row>
    <row r="9" spans="1:13" ht="16.5" customHeight="1">
      <c r="A9" s="131"/>
      <c r="B9" s="190" t="s">
        <v>274</v>
      </c>
      <c r="C9" s="190" t="s">
        <v>306</v>
      </c>
      <c r="D9" s="190" t="s">
        <v>227</v>
      </c>
      <c r="E9" s="190"/>
      <c r="F9" s="146"/>
      <c r="G9" s="146"/>
      <c r="H9" s="146"/>
      <c r="I9" s="190" t="s">
        <v>348</v>
      </c>
      <c r="J9" s="190" t="s">
        <v>306</v>
      </c>
      <c r="K9" s="190" t="s">
        <v>349</v>
      </c>
      <c r="L9" s="131"/>
    </row>
    <row r="10" spans="1:13" ht="16.5" customHeight="1">
      <c r="A10" s="131"/>
      <c r="B10" s="190" t="s">
        <v>274</v>
      </c>
      <c r="C10" s="190" t="s">
        <v>304</v>
      </c>
      <c r="D10" s="190" t="s">
        <v>305</v>
      </c>
      <c r="E10" s="190" t="s">
        <v>703</v>
      </c>
      <c r="F10" s="146">
        <v>86</v>
      </c>
      <c r="G10" s="146">
        <v>12</v>
      </c>
      <c r="H10" s="146" t="s">
        <v>744</v>
      </c>
      <c r="I10" s="190" t="s">
        <v>346</v>
      </c>
      <c r="J10" s="190" t="s">
        <v>304</v>
      </c>
      <c r="K10" s="190" t="s">
        <v>347</v>
      </c>
      <c r="L10" s="131"/>
    </row>
    <row r="11" spans="1:13" ht="16.5" customHeight="1">
      <c r="A11" s="131"/>
      <c r="B11" s="190" t="s">
        <v>274</v>
      </c>
      <c r="C11" s="190" t="s">
        <v>307</v>
      </c>
      <c r="D11" s="190" t="s">
        <v>164</v>
      </c>
      <c r="E11" s="190" t="s">
        <v>703</v>
      </c>
      <c r="F11" s="146">
        <v>73</v>
      </c>
      <c r="G11" s="146">
        <v>4</v>
      </c>
      <c r="H11" s="146" t="s">
        <v>745</v>
      </c>
      <c r="I11" s="190" t="s">
        <v>350</v>
      </c>
      <c r="J11" s="190" t="s">
        <v>307</v>
      </c>
      <c r="K11" s="190" t="s">
        <v>125</v>
      </c>
      <c r="L11" s="131"/>
    </row>
    <row r="12" spans="1:13" ht="16.5" customHeight="1">
      <c r="A12" s="131"/>
      <c r="B12" s="190" t="s">
        <v>274</v>
      </c>
      <c r="C12" s="190" t="s">
        <v>289</v>
      </c>
      <c r="D12" s="190" t="s">
        <v>290</v>
      </c>
      <c r="E12" s="190" t="s">
        <v>703</v>
      </c>
      <c r="F12" s="146">
        <v>113</v>
      </c>
      <c r="G12" s="146">
        <v>52</v>
      </c>
      <c r="H12" s="146" t="s">
        <v>724</v>
      </c>
      <c r="I12" s="190" t="s">
        <v>325</v>
      </c>
      <c r="J12" s="190" t="s">
        <v>289</v>
      </c>
      <c r="K12" s="190" t="s">
        <v>326</v>
      </c>
      <c r="L12" s="131"/>
    </row>
    <row r="13" spans="1:13" ht="16.5" customHeight="1">
      <c r="A13" s="131"/>
      <c r="B13" s="190" t="s">
        <v>274</v>
      </c>
      <c r="C13" s="190" t="s">
        <v>296</v>
      </c>
      <c r="D13" s="190" t="s">
        <v>178</v>
      </c>
      <c r="E13" s="190" t="s">
        <v>703</v>
      </c>
      <c r="F13" s="146">
        <v>81</v>
      </c>
      <c r="G13" s="146">
        <v>1</v>
      </c>
      <c r="H13" s="146" t="s">
        <v>745</v>
      </c>
      <c r="I13" s="190" t="s">
        <v>335</v>
      </c>
      <c r="J13" s="190" t="s">
        <v>291</v>
      </c>
      <c r="K13" s="190" t="s">
        <v>336</v>
      </c>
      <c r="L13" s="131"/>
    </row>
    <row r="14" spans="1:13" ht="16.5" customHeight="1">
      <c r="A14" s="131"/>
      <c r="B14" s="190" t="s">
        <v>274</v>
      </c>
      <c r="C14" s="190" t="s">
        <v>677</v>
      </c>
      <c r="D14" s="190" t="s">
        <v>678</v>
      </c>
      <c r="E14" s="190" t="s">
        <v>703</v>
      </c>
      <c r="F14" s="146">
        <v>70</v>
      </c>
      <c r="G14" s="146">
        <v>7</v>
      </c>
      <c r="H14" s="146" t="s">
        <v>745</v>
      </c>
      <c r="I14" s="190" t="s">
        <v>681</v>
      </c>
      <c r="J14" s="190" t="s">
        <v>682</v>
      </c>
      <c r="K14" s="190" t="s">
        <v>683</v>
      </c>
      <c r="L14" s="131"/>
    </row>
    <row r="15" spans="1:13" ht="16.5" customHeight="1">
      <c r="A15" s="131"/>
      <c r="B15" s="190" t="s">
        <v>274</v>
      </c>
      <c r="C15" s="190" t="s">
        <v>294</v>
      </c>
      <c r="D15" s="190" t="s">
        <v>295</v>
      </c>
      <c r="E15" s="190"/>
      <c r="F15" s="146"/>
      <c r="G15" s="146">
        <v>39</v>
      </c>
      <c r="H15" s="146" t="s">
        <v>744</v>
      </c>
      <c r="I15" s="190" t="s">
        <v>332</v>
      </c>
      <c r="J15" s="190" t="s">
        <v>333</v>
      </c>
      <c r="K15" s="190" t="s">
        <v>334</v>
      </c>
      <c r="L15" s="131"/>
    </row>
    <row r="16" spans="1:13" ht="16.5" customHeight="1">
      <c r="A16" s="131"/>
      <c r="B16" s="190" t="s">
        <v>274</v>
      </c>
      <c r="C16" s="190" t="s">
        <v>281</v>
      </c>
      <c r="D16" s="190" t="s">
        <v>282</v>
      </c>
      <c r="E16" s="190" t="s">
        <v>703</v>
      </c>
      <c r="F16" s="146">
        <v>108</v>
      </c>
      <c r="G16" s="146">
        <v>44</v>
      </c>
      <c r="H16" s="146" t="s">
        <v>724</v>
      </c>
      <c r="I16" s="190" t="s">
        <v>315</v>
      </c>
      <c r="J16" s="190" t="s">
        <v>281</v>
      </c>
      <c r="K16" s="190" t="s">
        <v>316</v>
      </c>
      <c r="L16" s="131"/>
    </row>
    <row r="17" spans="1:12" s="145" customFormat="1" ht="16.5" customHeight="1">
      <c r="A17" s="131"/>
      <c r="B17" s="190" t="s">
        <v>274</v>
      </c>
      <c r="C17" s="190" t="s">
        <v>291</v>
      </c>
      <c r="D17" s="190" t="s">
        <v>292</v>
      </c>
      <c r="E17" s="190" t="s">
        <v>703</v>
      </c>
      <c r="F17" s="146">
        <v>187</v>
      </c>
      <c r="G17" s="146"/>
      <c r="H17" s="146"/>
      <c r="I17" s="190" t="s">
        <v>327</v>
      </c>
      <c r="J17" s="190" t="s">
        <v>291</v>
      </c>
      <c r="K17" s="190" t="s">
        <v>328</v>
      </c>
      <c r="L17" s="131"/>
    </row>
    <row r="18" spans="1:12" s="145" customFormat="1" ht="16.5" customHeight="1">
      <c r="A18" s="131"/>
      <c r="B18" s="190" t="s">
        <v>274</v>
      </c>
      <c r="C18" s="190" t="s">
        <v>171</v>
      </c>
      <c r="D18" s="190" t="s">
        <v>301</v>
      </c>
      <c r="E18" s="190" t="s">
        <v>703</v>
      </c>
      <c r="F18" s="146">
        <v>61</v>
      </c>
      <c r="G18" s="146">
        <v>2</v>
      </c>
      <c r="H18" s="146" t="s">
        <v>745</v>
      </c>
      <c r="I18" s="190" t="s">
        <v>340</v>
      </c>
      <c r="J18" s="190" t="s">
        <v>341</v>
      </c>
      <c r="K18" s="190" t="s">
        <v>342</v>
      </c>
      <c r="L18" s="131"/>
    </row>
    <row r="19" spans="1:12" s="145" customFormat="1" ht="16.5" customHeight="1">
      <c r="A19" s="131"/>
      <c r="B19" s="190" t="s">
        <v>274</v>
      </c>
      <c r="C19" s="190" t="s">
        <v>521</v>
      </c>
      <c r="D19" s="190" t="s">
        <v>154</v>
      </c>
      <c r="E19" s="190" t="s">
        <v>703</v>
      </c>
      <c r="F19" s="146">
        <v>53</v>
      </c>
      <c r="G19" s="146">
        <v>5</v>
      </c>
      <c r="H19" s="146" t="s">
        <v>745</v>
      </c>
      <c r="I19" s="190" t="s">
        <v>522</v>
      </c>
      <c r="J19" s="190" t="s">
        <v>521</v>
      </c>
      <c r="K19" s="190" t="s">
        <v>523</v>
      </c>
      <c r="L19" s="131"/>
    </row>
    <row r="20" spans="1:12" s="145" customFormat="1" ht="16.5" customHeight="1">
      <c r="A20" s="131"/>
      <c r="B20" s="190" t="s">
        <v>274</v>
      </c>
      <c r="C20" s="190" t="s">
        <v>299</v>
      </c>
      <c r="D20" s="190" t="s">
        <v>300</v>
      </c>
      <c r="E20" s="190" t="s">
        <v>703</v>
      </c>
      <c r="F20" s="146">
        <v>113</v>
      </c>
      <c r="G20" s="146">
        <v>22</v>
      </c>
      <c r="H20" s="146" t="s">
        <v>724</v>
      </c>
      <c r="I20" s="190" t="s">
        <v>339</v>
      </c>
      <c r="J20" s="190" t="s">
        <v>299</v>
      </c>
      <c r="K20" s="190" t="s">
        <v>119</v>
      </c>
      <c r="L20" s="131"/>
    </row>
    <row r="21" spans="1:12" s="145" customFormat="1" ht="16.5" customHeight="1">
      <c r="A21" s="131"/>
      <c r="B21" s="190" t="s">
        <v>274</v>
      </c>
      <c r="C21" s="190" t="s">
        <v>302</v>
      </c>
      <c r="D21" s="190" t="s">
        <v>303</v>
      </c>
      <c r="E21" s="190" t="s">
        <v>703</v>
      </c>
      <c r="F21" s="146">
        <v>79</v>
      </c>
      <c r="G21" s="146">
        <v>6</v>
      </c>
      <c r="H21" s="146" t="s">
        <v>745</v>
      </c>
      <c r="I21" s="190" t="s">
        <v>343</v>
      </c>
      <c r="J21" s="190" t="s">
        <v>344</v>
      </c>
      <c r="K21" s="190" t="s">
        <v>345</v>
      </c>
      <c r="L21" s="131"/>
    </row>
    <row r="22" spans="1:12" s="145" customFormat="1" ht="16.5" customHeight="1">
      <c r="A22" s="131"/>
      <c r="B22" s="190" t="s">
        <v>274</v>
      </c>
      <c r="C22" s="190" t="s">
        <v>285</v>
      </c>
      <c r="D22" s="190" t="s">
        <v>286</v>
      </c>
      <c r="E22" s="190" t="s">
        <v>703</v>
      </c>
      <c r="F22" s="146">
        <v>110</v>
      </c>
      <c r="G22" s="146">
        <v>21</v>
      </c>
      <c r="H22" s="146" t="s">
        <v>724</v>
      </c>
      <c r="I22" s="190" t="s">
        <v>320</v>
      </c>
      <c r="J22" s="190" t="s">
        <v>285</v>
      </c>
      <c r="K22" s="190" t="s">
        <v>321</v>
      </c>
      <c r="L22" s="131"/>
    </row>
    <row r="23" spans="1:12" s="145" customFormat="1" ht="16.5" customHeight="1">
      <c r="A23" s="131"/>
      <c r="B23" s="190" t="s">
        <v>274</v>
      </c>
      <c r="C23" s="190" t="s">
        <v>283</v>
      </c>
      <c r="D23" s="190" t="s">
        <v>284</v>
      </c>
      <c r="E23" s="190" t="s">
        <v>703</v>
      </c>
      <c r="F23" s="146">
        <v>115</v>
      </c>
      <c r="G23" s="146">
        <v>9</v>
      </c>
      <c r="H23" s="146" t="s">
        <v>724</v>
      </c>
      <c r="I23" s="190" t="s">
        <v>317</v>
      </c>
      <c r="J23" s="190" t="s">
        <v>318</v>
      </c>
      <c r="K23" s="190" t="s">
        <v>319</v>
      </c>
      <c r="L23" s="131"/>
    </row>
    <row r="24" spans="1:12" ht="16.5" customHeight="1">
      <c r="A24" s="131"/>
      <c r="B24" s="190" t="s">
        <v>274</v>
      </c>
      <c r="C24" s="190" t="s">
        <v>297</v>
      </c>
      <c r="D24" s="190" t="s">
        <v>298</v>
      </c>
      <c r="E24" s="190" t="s">
        <v>703</v>
      </c>
      <c r="F24" s="146">
        <v>178</v>
      </c>
      <c r="G24" s="146"/>
      <c r="H24" s="146"/>
      <c r="I24" s="190" t="s">
        <v>337</v>
      </c>
      <c r="J24" s="190" t="s">
        <v>297</v>
      </c>
      <c r="K24" s="190" t="s">
        <v>338</v>
      </c>
      <c r="L24" s="131"/>
    </row>
    <row r="25" spans="1:12" ht="16.5" customHeight="1">
      <c r="A25" s="131"/>
      <c r="B25" s="190" t="s">
        <v>274</v>
      </c>
      <c r="C25" s="190" t="s">
        <v>287</v>
      </c>
      <c r="D25" s="190" t="s">
        <v>288</v>
      </c>
      <c r="E25" s="190" t="s">
        <v>703</v>
      </c>
      <c r="F25" s="146">
        <v>128</v>
      </c>
      <c r="G25" s="146">
        <v>55</v>
      </c>
      <c r="H25" s="146" t="s">
        <v>714</v>
      </c>
      <c r="I25" s="190" t="s">
        <v>322</v>
      </c>
      <c r="J25" s="190" t="s">
        <v>323</v>
      </c>
      <c r="K25" s="190" t="s">
        <v>324</v>
      </c>
      <c r="L25" s="131"/>
    </row>
    <row r="26" spans="1:12" ht="16.5" customHeight="1">
      <c r="A26" s="131"/>
      <c r="B26" s="190" t="s">
        <v>274</v>
      </c>
      <c r="C26" s="190" t="s">
        <v>277</v>
      </c>
      <c r="D26" s="190" t="s">
        <v>278</v>
      </c>
      <c r="E26" s="190" t="s">
        <v>703</v>
      </c>
      <c r="F26" s="146">
        <v>68</v>
      </c>
      <c r="G26" s="146">
        <v>3</v>
      </c>
      <c r="H26" s="146" t="s">
        <v>745</v>
      </c>
      <c r="I26" s="190" t="s">
        <v>310</v>
      </c>
      <c r="J26" s="190" t="s">
        <v>277</v>
      </c>
      <c r="K26" s="190" t="s">
        <v>311</v>
      </c>
      <c r="L26" s="131"/>
    </row>
    <row r="27" spans="1:12" ht="16.5" customHeight="1">
      <c r="A27" s="131"/>
      <c r="B27" s="190" t="s">
        <v>274</v>
      </c>
      <c r="C27" s="190" t="s">
        <v>275</v>
      </c>
      <c r="D27" s="190" t="s">
        <v>276</v>
      </c>
      <c r="E27" s="190" t="s">
        <v>703</v>
      </c>
      <c r="F27" s="101">
        <v>94</v>
      </c>
      <c r="G27" s="101">
        <v>28</v>
      </c>
      <c r="H27" s="101" t="s">
        <v>724</v>
      </c>
      <c r="I27" s="190" t="s">
        <v>308</v>
      </c>
      <c r="J27" s="190" t="s">
        <v>275</v>
      </c>
      <c r="K27" s="190" t="s">
        <v>309</v>
      </c>
      <c r="L27" s="131"/>
    </row>
    <row r="28" spans="1:12" ht="16.5" customHeight="1">
      <c r="A28" s="131"/>
      <c r="B28" s="190" t="s">
        <v>274</v>
      </c>
      <c r="C28" s="190" t="s">
        <v>679</v>
      </c>
      <c r="D28" s="190" t="s">
        <v>680</v>
      </c>
      <c r="E28" s="190" t="s">
        <v>703</v>
      </c>
      <c r="F28" s="146">
        <v>90</v>
      </c>
      <c r="G28" s="146">
        <v>11</v>
      </c>
      <c r="H28" s="146" t="s">
        <v>744</v>
      </c>
      <c r="I28" s="190" t="s">
        <v>230</v>
      </c>
      <c r="J28" s="190" t="s">
        <v>679</v>
      </c>
      <c r="K28" s="190" t="s">
        <v>684</v>
      </c>
      <c r="L28" s="131"/>
    </row>
    <row r="29" spans="1:12" ht="16.5" customHeight="1">
      <c r="A29" s="131"/>
      <c r="B29" s="190" t="s">
        <v>274</v>
      </c>
      <c r="C29" s="190" t="s">
        <v>499</v>
      </c>
      <c r="D29" s="190" t="s">
        <v>210</v>
      </c>
      <c r="E29" s="190" t="s">
        <v>703</v>
      </c>
      <c r="F29" s="146">
        <v>75</v>
      </c>
      <c r="G29" s="146">
        <v>10</v>
      </c>
      <c r="H29" s="146" t="s">
        <v>744</v>
      </c>
      <c r="I29" s="190" t="s">
        <v>500</v>
      </c>
      <c r="J29" s="190" t="s">
        <v>501</v>
      </c>
      <c r="K29" s="190" t="s">
        <v>504</v>
      </c>
      <c r="L29" s="131"/>
    </row>
    <row r="30" spans="1:12" s="187" customFormat="1" ht="18" customHeight="1">
      <c r="A30" s="198"/>
      <c r="B30" s="190" t="s">
        <v>274</v>
      </c>
      <c r="C30" s="190" t="s">
        <v>293</v>
      </c>
      <c r="D30" s="190" t="s">
        <v>227</v>
      </c>
      <c r="E30" s="190" t="s">
        <v>703</v>
      </c>
      <c r="F30" s="146">
        <v>167</v>
      </c>
      <c r="G30" s="146">
        <v>77</v>
      </c>
      <c r="H30" s="146" t="s">
        <v>45</v>
      </c>
      <c r="I30" s="190" t="s">
        <v>329</v>
      </c>
      <c r="J30" s="190" t="s">
        <v>330</v>
      </c>
      <c r="K30" s="190" t="s">
        <v>331</v>
      </c>
      <c r="L30" s="197"/>
    </row>
    <row r="31" spans="1:12" ht="16.5" customHeight="1">
      <c r="A31" s="131"/>
      <c r="B31" s="190"/>
      <c r="C31" s="190"/>
      <c r="D31" s="190"/>
      <c r="E31" s="190"/>
      <c r="F31" s="146"/>
      <c r="G31" s="146"/>
      <c r="H31" s="146"/>
      <c r="I31" s="190"/>
      <c r="J31" s="190"/>
      <c r="K31" s="190"/>
      <c r="L31" s="131"/>
    </row>
    <row r="32" spans="1:12" s="14" customFormat="1">
      <c r="B32" s="96" t="s">
        <v>67</v>
      </c>
      <c r="C32" s="96" t="s">
        <v>86</v>
      </c>
      <c r="D32" s="96" t="s">
        <v>85</v>
      </c>
      <c r="E32" s="96"/>
      <c r="F32" s="97" t="s">
        <v>87</v>
      </c>
      <c r="G32" s="97" t="s">
        <v>88</v>
      </c>
      <c r="H32" s="97"/>
      <c r="I32" s="96" t="s">
        <v>89</v>
      </c>
      <c r="J32" s="96" t="s">
        <v>90</v>
      </c>
      <c r="K32" s="96" t="s">
        <v>91</v>
      </c>
    </row>
    <row r="33" spans="2:6">
      <c r="D33" s="93" t="s">
        <v>73</v>
      </c>
      <c r="E33" s="93"/>
      <c r="F33" s="93" t="s">
        <v>74</v>
      </c>
    </row>
    <row r="34" spans="2:6">
      <c r="B34" s="94" t="s">
        <v>71</v>
      </c>
      <c r="C34" s="216" t="s">
        <v>484</v>
      </c>
      <c r="D34" s="94"/>
      <c r="E34" s="94"/>
      <c r="F34" s="145" t="s">
        <v>119</v>
      </c>
    </row>
    <row r="35" spans="2:6">
      <c r="B35" s="94" t="s">
        <v>72</v>
      </c>
      <c r="C35" s="207" t="s">
        <v>733</v>
      </c>
      <c r="D35" s="94"/>
      <c r="E35" s="94"/>
      <c r="F35" s="145" t="s">
        <v>742</v>
      </c>
    </row>
    <row r="36" spans="2:6">
      <c r="B36" s="94" t="s">
        <v>72</v>
      </c>
      <c r="C36" s="218" t="s">
        <v>732</v>
      </c>
      <c r="D36" s="94"/>
      <c r="E36" s="94"/>
      <c r="F36" s="215" t="s">
        <v>741</v>
      </c>
    </row>
    <row r="37" spans="2:6">
      <c r="B37" s="94" t="s">
        <v>75</v>
      </c>
      <c r="C37" s="132"/>
      <c r="D37" s="94"/>
      <c r="E37" s="94"/>
      <c r="F37" s="95"/>
    </row>
  </sheetData>
  <sortState ref="B8:J30">
    <sortCondition ref="C8:C30"/>
  </sortState>
  <phoneticPr fontId="73" type="noConversion"/>
  <conditionalFormatting sqref="F8">
    <cfRule type="cellIs" dxfId="8" priority="3" operator="greaterThanOrEqual">
      <formula>130</formula>
    </cfRule>
  </conditionalFormatting>
  <conditionalFormatting sqref="F8:F29 F31">
    <cfRule type="cellIs" dxfId="7" priority="2" operator="greaterThanOrEqual">
      <formula>$F$6</formula>
    </cfRule>
  </conditionalFormatting>
  <pageMargins left="0.2" right="0.2" top="0.25" bottom="0.25" header="0.5" footer="0.5"/>
  <pageSetup orientation="landscape" r:id="rId1"/>
  <headerFooter>
    <oddFooter>&amp;COAAONLINE.COM&amp;R2014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OrEqual" id="{72521282-0D6A-4EEA-80D0-ED7804AECF13}">
            <xm:f>'4th-Sprouse'!$F$6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m:sqref>F30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M34"/>
  <sheetViews>
    <sheetView topLeftCell="A4" workbookViewId="0">
      <selection activeCell="M6" sqref="M6"/>
    </sheetView>
  </sheetViews>
  <sheetFormatPr defaultRowHeight="15"/>
  <cols>
    <col min="1" max="1" width="0.85546875" style="145" customWidth="1"/>
    <col min="2" max="2" width="10.85546875" style="145" bestFit="1" customWidth="1"/>
    <col min="3" max="3" width="12" style="145" customWidth="1"/>
    <col min="4" max="4" width="12.42578125" style="145" bestFit="1" customWidth="1"/>
    <col min="5" max="5" width="1.7109375" style="145" customWidth="1"/>
    <col min="6" max="6" width="6.42578125" style="44" bestFit="1" customWidth="1"/>
    <col min="7" max="7" width="7.42578125" style="44" bestFit="1" customWidth="1"/>
    <col min="8" max="8" width="4" style="44" bestFit="1" customWidth="1"/>
    <col min="9" max="9" width="10.28515625" style="145" customWidth="1"/>
    <col min="10" max="10" width="11.28515625" style="145" bestFit="1" customWidth="1"/>
    <col min="11" max="11" width="33.42578125" style="145" bestFit="1" customWidth="1"/>
    <col min="12" max="12" width="0.85546875" style="145" customWidth="1"/>
    <col min="13" max="13" width="11.5703125" bestFit="1" customWidth="1"/>
  </cols>
  <sheetData>
    <row r="1" spans="1:13">
      <c r="C1" s="36"/>
      <c r="D1" s="36"/>
    </row>
    <row r="2" spans="1:13">
      <c r="C2" s="36"/>
      <c r="L2" s="92"/>
    </row>
    <row r="3" spans="1:13">
      <c r="C3" s="36"/>
      <c r="D3" s="36"/>
      <c r="L3" s="92"/>
    </row>
    <row r="4" spans="1:13">
      <c r="L4" s="92"/>
    </row>
    <row r="5" spans="1:13">
      <c r="L5" s="92"/>
    </row>
    <row r="6" spans="1:13">
      <c r="C6" s="91">
        <f>COUNTA(B8:B28)</f>
        <v>20</v>
      </c>
      <c r="D6" s="91" t="s">
        <v>92</v>
      </c>
      <c r="E6" s="91"/>
      <c r="F6" s="44">
        <v>130</v>
      </c>
      <c r="G6" s="234" t="s">
        <v>93</v>
      </c>
      <c r="H6" s="234"/>
      <c r="M6" s="240" t="s">
        <v>763</v>
      </c>
    </row>
    <row r="7" spans="1:13">
      <c r="A7" s="98"/>
      <c r="B7" s="96" t="s">
        <v>67</v>
      </c>
      <c r="C7" s="96" t="s">
        <v>86</v>
      </c>
      <c r="D7" s="96" t="s">
        <v>85</v>
      </c>
      <c r="E7" s="96"/>
      <c r="F7" s="97" t="s">
        <v>87</v>
      </c>
      <c r="G7" s="97" t="s">
        <v>88</v>
      </c>
      <c r="H7" s="97" t="s">
        <v>273</v>
      </c>
      <c r="I7" s="96" t="s">
        <v>89</v>
      </c>
      <c r="J7" s="96" t="s">
        <v>90</v>
      </c>
      <c r="K7" s="96" t="s">
        <v>91</v>
      </c>
      <c r="L7" s="98"/>
    </row>
    <row r="8" spans="1:13">
      <c r="A8" s="161"/>
      <c r="B8" s="190" t="s">
        <v>552</v>
      </c>
      <c r="C8" s="190" t="s">
        <v>553</v>
      </c>
      <c r="D8" s="190" t="s">
        <v>210</v>
      </c>
      <c r="E8" s="238" t="s">
        <v>703</v>
      </c>
      <c r="F8" s="103">
        <v>133</v>
      </c>
      <c r="G8" s="237">
        <v>18</v>
      </c>
      <c r="H8" s="237" t="s">
        <v>714</v>
      </c>
      <c r="I8" s="190" t="s">
        <v>348</v>
      </c>
      <c r="J8" s="190" t="s">
        <v>519</v>
      </c>
      <c r="K8" s="190" t="s">
        <v>520</v>
      </c>
      <c r="L8" s="161"/>
    </row>
    <row r="9" spans="1:13">
      <c r="A9" s="161"/>
      <c r="B9" s="190" t="s">
        <v>552</v>
      </c>
      <c r="C9" s="190" t="s">
        <v>554</v>
      </c>
      <c r="D9" s="190" t="s">
        <v>555</v>
      </c>
      <c r="E9" s="190" t="s">
        <v>703</v>
      </c>
      <c r="F9" s="237">
        <v>108</v>
      </c>
      <c r="G9" s="237">
        <v>6</v>
      </c>
      <c r="H9" s="237" t="s">
        <v>724</v>
      </c>
      <c r="I9" s="190" t="s">
        <v>195</v>
      </c>
      <c r="J9" s="190" t="s">
        <v>580</v>
      </c>
      <c r="K9" s="190" t="s">
        <v>581</v>
      </c>
      <c r="L9" s="161"/>
    </row>
    <row r="10" spans="1:13">
      <c r="A10" s="161"/>
      <c r="B10" s="190" t="s">
        <v>552</v>
      </c>
      <c r="C10" s="190" t="s">
        <v>695</v>
      </c>
      <c r="D10" s="190" t="s">
        <v>696</v>
      </c>
      <c r="E10" s="190" t="s">
        <v>703</v>
      </c>
      <c r="F10" s="237">
        <v>128</v>
      </c>
      <c r="G10" s="237">
        <v>25</v>
      </c>
      <c r="H10" s="237" t="s">
        <v>724</v>
      </c>
      <c r="I10" s="190" t="s">
        <v>700</v>
      </c>
      <c r="J10" s="190" t="s">
        <v>695</v>
      </c>
      <c r="K10" s="190" t="s">
        <v>701</v>
      </c>
      <c r="L10" s="161"/>
    </row>
    <row r="11" spans="1:13">
      <c r="A11" s="161"/>
      <c r="B11" s="190" t="s">
        <v>552</v>
      </c>
      <c r="C11" s="190" t="s">
        <v>223</v>
      </c>
      <c r="D11" s="190" t="s">
        <v>157</v>
      </c>
      <c r="E11" s="190" t="s">
        <v>703</v>
      </c>
      <c r="F11" s="237">
        <v>88</v>
      </c>
      <c r="G11" s="237">
        <v>12</v>
      </c>
      <c r="H11" s="237" t="s">
        <v>744</v>
      </c>
      <c r="I11" s="190" t="s">
        <v>255</v>
      </c>
      <c r="J11" s="190" t="s">
        <v>223</v>
      </c>
      <c r="K11" s="190" t="s">
        <v>256</v>
      </c>
      <c r="L11" s="161"/>
    </row>
    <row r="12" spans="1:13">
      <c r="A12" s="161"/>
      <c r="B12" s="190" t="s">
        <v>552</v>
      </c>
      <c r="C12" s="100" t="s">
        <v>704</v>
      </c>
      <c r="D12" s="100" t="s">
        <v>375</v>
      </c>
      <c r="E12" s="100" t="s">
        <v>703</v>
      </c>
      <c r="F12" s="237">
        <v>83</v>
      </c>
      <c r="G12" s="237">
        <v>22</v>
      </c>
      <c r="H12" s="237" t="s">
        <v>744</v>
      </c>
      <c r="I12" s="100" t="s">
        <v>705</v>
      </c>
      <c r="J12" s="100" t="s">
        <v>704</v>
      </c>
      <c r="K12" s="190" t="s">
        <v>706</v>
      </c>
      <c r="L12" s="161"/>
    </row>
    <row r="13" spans="1:13">
      <c r="A13" s="161"/>
      <c r="B13" s="190" t="s">
        <v>552</v>
      </c>
      <c r="C13" s="190" t="s">
        <v>556</v>
      </c>
      <c r="D13" s="190" t="s">
        <v>557</v>
      </c>
      <c r="E13" s="190" t="s">
        <v>703</v>
      </c>
      <c r="F13" s="237">
        <v>115</v>
      </c>
      <c r="G13" s="237">
        <v>7</v>
      </c>
      <c r="H13" s="237" t="s">
        <v>724</v>
      </c>
      <c r="I13" s="190" t="s">
        <v>582</v>
      </c>
      <c r="J13" s="190" t="s">
        <v>556</v>
      </c>
      <c r="K13" s="190" t="s">
        <v>583</v>
      </c>
      <c r="L13" s="161"/>
    </row>
    <row r="14" spans="1:13">
      <c r="A14" s="161"/>
      <c r="B14" s="190" t="s">
        <v>552</v>
      </c>
      <c r="C14" s="190" t="s">
        <v>521</v>
      </c>
      <c r="D14" s="190" t="s">
        <v>558</v>
      </c>
      <c r="E14" s="190" t="s">
        <v>703</v>
      </c>
      <c r="F14" s="237">
        <v>62</v>
      </c>
      <c r="G14" s="237">
        <v>2</v>
      </c>
      <c r="H14" s="237" t="s">
        <v>744</v>
      </c>
      <c r="I14" s="190" t="s">
        <v>522</v>
      </c>
      <c r="J14" s="190" t="s">
        <v>521</v>
      </c>
      <c r="K14" s="190" t="s">
        <v>523</v>
      </c>
      <c r="L14" s="161"/>
    </row>
    <row r="15" spans="1:13">
      <c r="A15" s="161"/>
      <c r="B15" s="190" t="s">
        <v>552</v>
      </c>
      <c r="C15" s="190" t="s">
        <v>559</v>
      </c>
      <c r="D15" s="190" t="s">
        <v>560</v>
      </c>
      <c r="E15" s="190" t="s">
        <v>703</v>
      </c>
      <c r="F15" s="237">
        <v>128</v>
      </c>
      <c r="G15" s="237">
        <v>55</v>
      </c>
      <c r="H15" s="237" t="s">
        <v>714</v>
      </c>
      <c r="I15" s="190" t="s">
        <v>584</v>
      </c>
      <c r="J15" s="190" t="s">
        <v>559</v>
      </c>
      <c r="K15" s="190" t="s">
        <v>585</v>
      </c>
      <c r="L15" s="161"/>
    </row>
    <row r="16" spans="1:13">
      <c r="A16" s="161"/>
      <c r="B16" s="190" t="s">
        <v>552</v>
      </c>
      <c r="C16" s="190" t="s">
        <v>561</v>
      </c>
      <c r="D16" s="190" t="s">
        <v>562</v>
      </c>
      <c r="E16" s="190" t="s">
        <v>703</v>
      </c>
      <c r="F16" s="237">
        <v>86</v>
      </c>
      <c r="G16" s="237">
        <v>4</v>
      </c>
      <c r="H16" s="237" t="s">
        <v>744</v>
      </c>
      <c r="I16" s="190" t="s">
        <v>586</v>
      </c>
      <c r="J16" s="190" t="s">
        <v>587</v>
      </c>
      <c r="K16" s="190" t="s">
        <v>588</v>
      </c>
      <c r="L16" s="161"/>
      <c r="M16" s="239" t="s">
        <v>762</v>
      </c>
    </row>
    <row r="17" spans="1:12">
      <c r="A17" s="161"/>
      <c r="B17" s="190" t="s">
        <v>552</v>
      </c>
      <c r="C17" s="190" t="s">
        <v>563</v>
      </c>
      <c r="D17" s="190" t="s">
        <v>564</v>
      </c>
      <c r="E17" s="190" t="s">
        <v>703</v>
      </c>
      <c r="F17" s="237">
        <v>98</v>
      </c>
      <c r="G17" s="237">
        <v>11</v>
      </c>
      <c r="H17" s="237" t="s">
        <v>744</v>
      </c>
      <c r="I17" s="190" t="s">
        <v>589</v>
      </c>
      <c r="J17" s="190" t="s">
        <v>590</v>
      </c>
      <c r="K17" s="190" t="s">
        <v>591</v>
      </c>
      <c r="L17" s="161"/>
    </row>
    <row r="18" spans="1:12">
      <c r="A18" s="161"/>
      <c r="B18" s="190" t="s">
        <v>552</v>
      </c>
      <c r="C18" s="190" t="s">
        <v>565</v>
      </c>
      <c r="D18" s="190" t="s">
        <v>566</v>
      </c>
      <c r="E18" s="190" t="s">
        <v>703</v>
      </c>
      <c r="F18" s="237">
        <v>82</v>
      </c>
      <c r="G18" s="237">
        <v>34</v>
      </c>
      <c r="H18" s="237" t="s">
        <v>744</v>
      </c>
      <c r="I18" s="190" t="s">
        <v>592</v>
      </c>
      <c r="J18" s="190" t="s">
        <v>593</v>
      </c>
      <c r="K18" s="190" t="s">
        <v>594</v>
      </c>
      <c r="L18" s="161"/>
    </row>
    <row r="19" spans="1:12">
      <c r="A19" s="161"/>
      <c r="B19" s="190" t="s">
        <v>552</v>
      </c>
      <c r="C19" s="190" t="s">
        <v>565</v>
      </c>
      <c r="D19" s="190" t="s">
        <v>567</v>
      </c>
      <c r="E19" s="190" t="s">
        <v>703</v>
      </c>
      <c r="F19" s="237">
        <v>75</v>
      </c>
      <c r="G19" s="237">
        <v>44</v>
      </c>
      <c r="H19" s="237" t="s">
        <v>744</v>
      </c>
      <c r="I19" s="190" t="s">
        <v>592</v>
      </c>
      <c r="J19" s="190" t="s">
        <v>565</v>
      </c>
      <c r="K19" s="190" t="s">
        <v>141</v>
      </c>
      <c r="L19" s="161"/>
    </row>
    <row r="20" spans="1:12">
      <c r="A20" s="161"/>
      <c r="B20" s="190" t="s">
        <v>552</v>
      </c>
      <c r="C20" s="190" t="s">
        <v>568</v>
      </c>
      <c r="D20" s="190" t="s">
        <v>569</v>
      </c>
      <c r="E20" s="190" t="s">
        <v>703</v>
      </c>
      <c r="F20" s="237">
        <v>86</v>
      </c>
      <c r="G20" s="237">
        <v>9</v>
      </c>
      <c r="H20" s="237" t="s">
        <v>744</v>
      </c>
      <c r="I20" s="190" t="s">
        <v>595</v>
      </c>
      <c r="J20" s="190" t="s">
        <v>568</v>
      </c>
      <c r="K20" s="190" t="s">
        <v>596</v>
      </c>
      <c r="L20" s="161"/>
    </row>
    <row r="21" spans="1:12">
      <c r="A21" s="161"/>
      <c r="B21" s="190" t="s">
        <v>552</v>
      </c>
      <c r="C21" s="190" t="s">
        <v>693</v>
      </c>
      <c r="D21" s="190" t="s">
        <v>694</v>
      </c>
      <c r="E21" s="190" t="s">
        <v>703</v>
      </c>
      <c r="F21" s="237">
        <v>111</v>
      </c>
      <c r="G21" s="237">
        <v>28</v>
      </c>
      <c r="H21" s="237" t="s">
        <v>714</v>
      </c>
      <c r="I21" s="190" t="s">
        <v>697</v>
      </c>
      <c r="J21" s="190" t="s">
        <v>698</v>
      </c>
      <c r="K21" s="190" t="s">
        <v>699</v>
      </c>
      <c r="L21" s="161"/>
    </row>
    <row r="22" spans="1:12">
      <c r="A22" s="161"/>
      <c r="B22" s="190" t="s">
        <v>552</v>
      </c>
      <c r="C22" s="190" t="s">
        <v>467</v>
      </c>
      <c r="D22" s="190" t="s">
        <v>570</v>
      </c>
      <c r="E22" s="190" t="s">
        <v>703</v>
      </c>
      <c r="F22" s="237">
        <v>109</v>
      </c>
      <c r="G22" s="237">
        <v>10</v>
      </c>
      <c r="H22" s="237" t="s">
        <v>724</v>
      </c>
      <c r="I22" s="190" t="s">
        <v>570</v>
      </c>
      <c r="J22" s="190" t="s">
        <v>467</v>
      </c>
      <c r="K22" s="190" t="s">
        <v>95</v>
      </c>
      <c r="L22" s="161"/>
    </row>
    <row r="23" spans="1:12">
      <c r="A23" s="161"/>
      <c r="B23" s="190" t="s">
        <v>552</v>
      </c>
      <c r="C23" s="190" t="s">
        <v>571</v>
      </c>
      <c r="D23" s="190" t="s">
        <v>572</v>
      </c>
      <c r="E23" s="238" t="s">
        <v>703</v>
      </c>
      <c r="F23" s="103">
        <v>148</v>
      </c>
      <c r="G23" s="237">
        <v>52</v>
      </c>
      <c r="H23" s="237" t="s">
        <v>714</v>
      </c>
      <c r="I23" s="190" t="s">
        <v>388</v>
      </c>
      <c r="J23" s="190" t="s">
        <v>571</v>
      </c>
      <c r="K23" s="190" t="s">
        <v>150</v>
      </c>
      <c r="L23" s="161"/>
    </row>
    <row r="24" spans="1:12">
      <c r="A24" s="161"/>
      <c r="B24" s="190" t="s">
        <v>552</v>
      </c>
      <c r="C24" s="190" t="s">
        <v>573</v>
      </c>
      <c r="D24" s="190" t="s">
        <v>371</v>
      </c>
      <c r="E24" s="190" t="s">
        <v>703</v>
      </c>
      <c r="F24" s="237">
        <v>92</v>
      </c>
      <c r="G24" s="237">
        <v>21</v>
      </c>
      <c r="H24" s="237" t="s">
        <v>744</v>
      </c>
      <c r="I24" s="190" t="s">
        <v>597</v>
      </c>
      <c r="J24" s="190" t="s">
        <v>573</v>
      </c>
      <c r="K24" s="190" t="s">
        <v>598</v>
      </c>
      <c r="L24" s="161"/>
    </row>
    <row r="25" spans="1:12">
      <c r="A25" s="161"/>
      <c r="B25" s="190" t="s">
        <v>552</v>
      </c>
      <c r="C25" s="190" t="s">
        <v>574</v>
      </c>
      <c r="D25" s="190" t="s">
        <v>575</v>
      </c>
      <c r="E25" s="190" t="s">
        <v>703</v>
      </c>
      <c r="F25" s="237">
        <v>96</v>
      </c>
      <c r="G25" s="237">
        <v>15</v>
      </c>
      <c r="H25" s="237" t="s">
        <v>744</v>
      </c>
      <c r="I25" s="190" t="s">
        <v>599</v>
      </c>
      <c r="J25" s="190" t="s">
        <v>600</v>
      </c>
      <c r="K25" s="190" t="s">
        <v>601</v>
      </c>
      <c r="L25" s="161"/>
    </row>
    <row r="26" spans="1:12">
      <c r="A26" s="161"/>
      <c r="B26" s="190" t="s">
        <v>552</v>
      </c>
      <c r="C26" s="190" t="s">
        <v>576</v>
      </c>
      <c r="D26" s="190" t="s">
        <v>577</v>
      </c>
      <c r="E26" s="190" t="s">
        <v>703</v>
      </c>
      <c r="F26" s="237">
        <v>95</v>
      </c>
      <c r="G26" s="237">
        <v>35</v>
      </c>
      <c r="H26" s="237" t="s">
        <v>744</v>
      </c>
      <c r="I26" s="190" t="s">
        <v>602</v>
      </c>
      <c r="J26" s="190" t="s">
        <v>576</v>
      </c>
      <c r="K26" s="190" t="s">
        <v>603</v>
      </c>
      <c r="L26" s="161"/>
    </row>
    <row r="27" spans="1:12">
      <c r="A27" s="199"/>
      <c r="B27" s="190" t="s">
        <v>552</v>
      </c>
      <c r="C27" s="190" t="s">
        <v>578</v>
      </c>
      <c r="D27" s="190" t="s">
        <v>579</v>
      </c>
      <c r="E27" s="190" t="s">
        <v>703</v>
      </c>
      <c r="F27" s="237">
        <v>98</v>
      </c>
      <c r="G27" s="237">
        <v>33</v>
      </c>
      <c r="H27" s="237" t="s">
        <v>744</v>
      </c>
      <c r="I27" s="190" t="s">
        <v>604</v>
      </c>
      <c r="J27" s="190" t="s">
        <v>605</v>
      </c>
      <c r="K27" s="190" t="s">
        <v>606</v>
      </c>
      <c r="L27" s="161"/>
    </row>
    <row r="28" spans="1:12">
      <c r="A28" s="161"/>
      <c r="B28" s="102"/>
      <c r="C28" s="102"/>
      <c r="D28" s="102"/>
      <c r="E28" s="102"/>
      <c r="F28" s="103"/>
      <c r="G28" s="103"/>
      <c r="H28" s="103"/>
      <c r="I28" s="102"/>
      <c r="J28" s="102"/>
      <c r="K28" s="102"/>
      <c r="L28" s="161"/>
    </row>
    <row r="29" spans="1:12">
      <c r="A29" s="14"/>
      <c r="B29" s="96" t="s">
        <v>67</v>
      </c>
      <c r="C29" s="96" t="s">
        <v>86</v>
      </c>
      <c r="D29" s="96" t="s">
        <v>85</v>
      </c>
      <c r="E29" s="96"/>
      <c r="F29" s="97" t="s">
        <v>87</v>
      </c>
      <c r="G29" s="97" t="s">
        <v>88</v>
      </c>
      <c r="H29" s="97"/>
      <c r="I29" s="96" t="s">
        <v>89</v>
      </c>
      <c r="J29" s="96" t="s">
        <v>90</v>
      </c>
      <c r="K29" s="96" t="s">
        <v>91</v>
      </c>
      <c r="L29" s="14"/>
    </row>
    <row r="30" spans="1:12">
      <c r="D30" s="93" t="s">
        <v>73</v>
      </c>
      <c r="E30" s="93"/>
      <c r="F30" s="93" t="s">
        <v>74</v>
      </c>
    </row>
    <row r="31" spans="1:12">
      <c r="A31" s="124"/>
      <c r="B31" s="94" t="s">
        <v>71</v>
      </c>
      <c r="C31" s="216" t="s">
        <v>94</v>
      </c>
      <c r="D31" s="94" t="s">
        <v>96</v>
      </c>
      <c r="E31" s="94"/>
      <c r="F31" s="99" t="s">
        <v>95</v>
      </c>
      <c r="G31" s="236"/>
      <c r="H31" s="236"/>
      <c r="I31" s="124"/>
      <c r="J31" s="124"/>
      <c r="K31" s="124"/>
      <c r="L31" s="124"/>
    </row>
    <row r="32" spans="1:12">
      <c r="A32" s="124"/>
      <c r="B32" s="94" t="s">
        <v>72</v>
      </c>
      <c r="C32" s="133" t="s">
        <v>142</v>
      </c>
      <c r="D32" s="94" t="s">
        <v>137</v>
      </c>
      <c r="E32" s="94"/>
      <c r="F32" s="99" t="s">
        <v>141</v>
      </c>
      <c r="G32" s="236"/>
      <c r="H32" s="236"/>
      <c r="I32" s="124"/>
      <c r="J32" s="124"/>
      <c r="K32" s="124"/>
      <c r="L32" s="124"/>
    </row>
    <row r="33" spans="1:12">
      <c r="A33" s="124"/>
      <c r="B33" s="94" t="s">
        <v>72</v>
      </c>
      <c r="C33" s="219" t="s">
        <v>149</v>
      </c>
      <c r="D33" s="124"/>
      <c r="E33" s="124"/>
      <c r="F33" s="136" t="s">
        <v>150</v>
      </c>
      <c r="G33" s="236"/>
      <c r="H33" s="236"/>
      <c r="I33" s="124"/>
      <c r="J33" s="124"/>
      <c r="K33" s="124"/>
      <c r="L33" s="124"/>
    </row>
    <row r="34" spans="1:12">
      <c r="A34" s="124"/>
      <c r="B34" s="94" t="s">
        <v>75</v>
      </c>
      <c r="C34" s="132"/>
      <c r="D34" s="94"/>
      <c r="E34" s="94"/>
      <c r="F34" s="95"/>
      <c r="G34" s="236"/>
      <c r="H34" s="236"/>
      <c r="I34" s="124"/>
      <c r="J34" s="124"/>
      <c r="K34" s="124"/>
      <c r="L34" s="124"/>
    </row>
  </sheetData>
  <conditionalFormatting sqref="F8:F28">
    <cfRule type="cellIs" dxfId="6" priority="1" operator="greaterThanOrEqual">
      <formula>$F$6</formula>
    </cfRule>
  </conditionalFormatting>
  <hyperlinks>
    <hyperlink ref="F33" r:id="rId1"/>
  </hyperlinks>
  <pageMargins left="0.7" right="0.7" top="0.75" bottom="0.75" header="0.3" footer="0.3"/>
  <pageSetup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34"/>
  <sheetViews>
    <sheetView topLeftCell="A7" workbookViewId="0">
      <selection activeCell="F13" sqref="F13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3.42578125" bestFit="1" customWidth="1"/>
    <col min="4" max="4" width="12.42578125" bestFit="1" customWidth="1"/>
    <col min="5" max="5" width="1.7109375" style="44" customWidth="1"/>
    <col min="6" max="6" width="6.42578125" style="44" bestFit="1" customWidth="1"/>
    <col min="7" max="7" width="7.42578125" bestFit="1" customWidth="1"/>
    <col min="8" max="8" width="4" style="145" bestFit="1" customWidth="1"/>
    <col min="9" max="9" width="12.42578125" bestFit="1" customWidth="1"/>
    <col min="10" max="10" width="11.28515625" bestFit="1" customWidth="1"/>
    <col min="11" max="11" width="31.140625" bestFit="1" customWidth="1"/>
    <col min="12" max="12" width="0.85546875" customWidth="1"/>
  </cols>
  <sheetData>
    <row r="2" spans="1:12">
      <c r="L2" s="92"/>
    </row>
    <row r="3" spans="1:12">
      <c r="L3" s="92"/>
    </row>
    <row r="4" spans="1:12">
      <c r="L4" s="92"/>
    </row>
    <row r="5" spans="1:12">
      <c r="L5" s="92"/>
    </row>
    <row r="6" spans="1:12">
      <c r="C6" s="91">
        <f>COUNTA(B8:B27)</f>
        <v>18</v>
      </c>
      <c r="D6" s="91" t="s">
        <v>92</v>
      </c>
      <c r="E6" s="234"/>
      <c r="F6" s="44">
        <v>130</v>
      </c>
      <c r="G6" s="91" t="s">
        <v>93</v>
      </c>
      <c r="H6" s="91"/>
    </row>
    <row r="7" spans="1:12" s="98" customFormat="1" ht="15" customHeight="1">
      <c r="B7" s="96" t="s">
        <v>67</v>
      </c>
      <c r="C7" s="96" t="s">
        <v>86</v>
      </c>
      <c r="D7" s="96" t="s">
        <v>85</v>
      </c>
      <c r="E7" s="97"/>
      <c r="F7" s="97" t="s">
        <v>87</v>
      </c>
      <c r="G7" s="96" t="s">
        <v>88</v>
      </c>
      <c r="H7" s="97" t="s">
        <v>273</v>
      </c>
      <c r="I7" s="96" t="s">
        <v>89</v>
      </c>
      <c r="J7" s="96" t="s">
        <v>90</v>
      </c>
      <c r="K7" s="96" t="s">
        <v>91</v>
      </c>
    </row>
    <row r="8" spans="1:12" ht="18" customHeight="1">
      <c r="A8" s="191">
        <f>SUM(C34)</f>
        <v>0</v>
      </c>
      <c r="B8" s="100" t="s">
        <v>552</v>
      </c>
      <c r="C8" s="100" t="s">
        <v>466</v>
      </c>
      <c r="D8" s="100" t="s">
        <v>224</v>
      </c>
      <c r="E8" s="101" t="s">
        <v>703</v>
      </c>
      <c r="F8" s="101">
        <v>90</v>
      </c>
      <c r="G8" s="101">
        <v>12</v>
      </c>
      <c r="H8" s="101" t="s">
        <v>724</v>
      </c>
      <c r="I8" s="100" t="s">
        <v>691</v>
      </c>
      <c r="J8" s="100" t="s">
        <v>466</v>
      </c>
      <c r="K8" s="100" t="s">
        <v>632</v>
      </c>
      <c r="L8" s="123"/>
    </row>
    <row r="9" spans="1:12" ht="18" customHeight="1">
      <c r="A9" s="191"/>
      <c r="B9" s="100" t="s">
        <v>552</v>
      </c>
      <c r="C9" s="100" t="s">
        <v>607</v>
      </c>
      <c r="D9" s="100" t="s">
        <v>608</v>
      </c>
      <c r="E9" s="101" t="s">
        <v>703</v>
      </c>
      <c r="F9" s="101">
        <v>84</v>
      </c>
      <c r="G9" s="101">
        <v>9</v>
      </c>
      <c r="H9" s="101" t="s">
        <v>724</v>
      </c>
      <c r="I9" s="100" t="s">
        <v>690</v>
      </c>
      <c r="J9" s="100" t="s">
        <v>607</v>
      </c>
      <c r="K9" s="100" t="s">
        <v>633</v>
      </c>
      <c r="L9" s="123"/>
    </row>
    <row r="10" spans="1:12" ht="18" customHeight="1">
      <c r="A10" s="191"/>
      <c r="B10" s="100" t="s">
        <v>552</v>
      </c>
      <c r="C10" s="100" t="s">
        <v>609</v>
      </c>
      <c r="D10" s="100" t="s">
        <v>610</v>
      </c>
      <c r="E10" s="101" t="s">
        <v>703</v>
      </c>
      <c r="F10" s="101">
        <v>94</v>
      </c>
      <c r="G10" s="101">
        <v>15</v>
      </c>
      <c r="H10" s="101" t="s">
        <v>724</v>
      </c>
      <c r="I10" s="100" t="s">
        <v>634</v>
      </c>
      <c r="J10" s="100" t="s">
        <v>609</v>
      </c>
      <c r="K10" s="100" t="s">
        <v>635</v>
      </c>
      <c r="L10" s="123"/>
    </row>
    <row r="11" spans="1:12" ht="18" customHeight="1">
      <c r="A11" s="191"/>
      <c r="B11" s="100" t="s">
        <v>552</v>
      </c>
      <c r="C11" s="100" t="s">
        <v>611</v>
      </c>
      <c r="D11" s="100" t="s">
        <v>612</v>
      </c>
      <c r="E11" s="101" t="s">
        <v>703</v>
      </c>
      <c r="F11" s="101">
        <v>111</v>
      </c>
      <c r="G11" s="101">
        <v>11</v>
      </c>
      <c r="H11" s="101" t="s">
        <v>724</v>
      </c>
      <c r="I11" s="100" t="s">
        <v>636</v>
      </c>
      <c r="J11" s="100" t="s">
        <v>611</v>
      </c>
      <c r="K11" s="100" t="s">
        <v>637</v>
      </c>
      <c r="L11" s="123"/>
    </row>
    <row r="12" spans="1:12" ht="18" customHeight="1">
      <c r="A12" s="191"/>
      <c r="B12" s="100" t="s">
        <v>552</v>
      </c>
      <c r="C12" s="100" t="s">
        <v>613</v>
      </c>
      <c r="D12" s="100" t="s">
        <v>614</v>
      </c>
      <c r="E12" s="101" t="s">
        <v>703</v>
      </c>
      <c r="F12" s="101">
        <v>78</v>
      </c>
      <c r="G12" s="101">
        <v>22</v>
      </c>
      <c r="H12" s="101" t="s">
        <v>724</v>
      </c>
      <c r="I12" s="100" t="s">
        <v>638</v>
      </c>
      <c r="J12" s="100" t="s">
        <v>613</v>
      </c>
      <c r="K12" s="100" t="s">
        <v>639</v>
      </c>
      <c r="L12" s="123"/>
    </row>
    <row r="13" spans="1:12" ht="18" customHeight="1">
      <c r="A13" s="191"/>
      <c r="B13" s="100" t="s">
        <v>552</v>
      </c>
      <c r="C13" s="100" t="s">
        <v>615</v>
      </c>
      <c r="D13" s="100" t="s">
        <v>616</v>
      </c>
      <c r="E13" s="101" t="s">
        <v>703</v>
      </c>
      <c r="F13" s="101">
        <v>101</v>
      </c>
      <c r="G13" s="101">
        <v>3</v>
      </c>
      <c r="H13" s="101" t="s">
        <v>724</v>
      </c>
      <c r="I13" s="100" t="s">
        <v>689</v>
      </c>
      <c r="J13" s="100" t="s">
        <v>640</v>
      </c>
      <c r="K13" s="100" t="s">
        <v>641</v>
      </c>
      <c r="L13" s="123"/>
    </row>
    <row r="14" spans="1:12" ht="18" customHeight="1">
      <c r="A14" s="191"/>
      <c r="B14" s="100" t="s">
        <v>552</v>
      </c>
      <c r="C14" s="100" t="s">
        <v>617</v>
      </c>
      <c r="D14" s="100" t="s">
        <v>618</v>
      </c>
      <c r="E14" s="101" t="s">
        <v>703</v>
      </c>
      <c r="F14" s="101">
        <v>97</v>
      </c>
      <c r="G14" s="101">
        <v>18</v>
      </c>
      <c r="H14" s="101" t="s">
        <v>724</v>
      </c>
      <c r="I14" s="100" t="s">
        <v>286</v>
      </c>
      <c r="J14" s="100" t="s">
        <v>617</v>
      </c>
      <c r="K14" s="100" t="s">
        <v>642</v>
      </c>
      <c r="L14" s="123"/>
    </row>
    <row r="15" spans="1:12" ht="18" customHeight="1">
      <c r="A15" s="191"/>
      <c r="B15" s="100" t="s">
        <v>552</v>
      </c>
      <c r="C15" s="100" t="s">
        <v>217</v>
      </c>
      <c r="D15" s="100" t="s">
        <v>619</v>
      </c>
      <c r="E15" s="101" t="s">
        <v>703</v>
      </c>
      <c r="F15" s="101">
        <v>70</v>
      </c>
      <c r="G15" s="101">
        <v>4</v>
      </c>
      <c r="H15" s="101" t="s">
        <v>744</v>
      </c>
      <c r="I15" s="100" t="s">
        <v>248</v>
      </c>
      <c r="J15" s="100" t="s">
        <v>217</v>
      </c>
      <c r="K15" s="100" t="s">
        <v>249</v>
      </c>
      <c r="L15" s="123"/>
    </row>
    <row r="16" spans="1:12" ht="18" customHeight="1">
      <c r="A16" s="191"/>
      <c r="B16" s="100" t="s">
        <v>552</v>
      </c>
      <c r="C16" s="100" t="s">
        <v>620</v>
      </c>
      <c r="D16" s="100" t="s">
        <v>621</v>
      </c>
      <c r="E16" s="101" t="s">
        <v>703</v>
      </c>
      <c r="F16" s="101">
        <v>129</v>
      </c>
      <c r="G16" s="101">
        <v>14</v>
      </c>
      <c r="H16" s="101" t="s">
        <v>714</v>
      </c>
      <c r="I16" s="100" t="s">
        <v>183</v>
      </c>
      <c r="J16" s="100" t="s">
        <v>620</v>
      </c>
      <c r="K16" s="100" t="s">
        <v>643</v>
      </c>
      <c r="L16" s="123"/>
    </row>
    <row r="17" spans="1:12" ht="18" customHeight="1">
      <c r="A17" s="191"/>
      <c r="B17" s="100" t="s">
        <v>552</v>
      </c>
      <c r="C17" s="100" t="s">
        <v>622</v>
      </c>
      <c r="D17" s="100" t="s">
        <v>284</v>
      </c>
      <c r="E17" s="101" t="s">
        <v>703</v>
      </c>
      <c r="F17" s="101">
        <v>93</v>
      </c>
      <c r="G17" s="101">
        <v>21</v>
      </c>
      <c r="H17" s="101" t="s">
        <v>724</v>
      </c>
      <c r="I17" s="100" t="s">
        <v>692</v>
      </c>
      <c r="J17" s="100" t="s">
        <v>622</v>
      </c>
      <c r="K17" s="100" t="s">
        <v>644</v>
      </c>
      <c r="L17" s="123"/>
    </row>
    <row r="18" spans="1:12" ht="18" customHeight="1">
      <c r="A18" s="191"/>
      <c r="B18" s="100" t="s">
        <v>552</v>
      </c>
      <c r="C18" s="100" t="s">
        <v>623</v>
      </c>
      <c r="D18" s="100" t="s">
        <v>624</v>
      </c>
      <c r="E18" s="101" t="s">
        <v>703</v>
      </c>
      <c r="F18" s="101">
        <v>97</v>
      </c>
      <c r="G18" s="101">
        <v>17</v>
      </c>
      <c r="H18" s="101" t="s">
        <v>724</v>
      </c>
      <c r="I18" s="100" t="s">
        <v>645</v>
      </c>
      <c r="J18" s="100" t="s">
        <v>623</v>
      </c>
      <c r="K18" s="100" t="s">
        <v>646</v>
      </c>
      <c r="L18" s="123"/>
    </row>
    <row r="19" spans="1:12" ht="18" customHeight="1">
      <c r="A19" s="191"/>
      <c r="B19" s="100" t="s">
        <v>552</v>
      </c>
      <c r="C19" s="100" t="s">
        <v>625</v>
      </c>
      <c r="D19" s="100" t="s">
        <v>284</v>
      </c>
      <c r="E19" s="101" t="s">
        <v>703</v>
      </c>
      <c r="F19" s="101">
        <v>114</v>
      </c>
      <c r="G19" s="101">
        <v>44</v>
      </c>
      <c r="H19" s="101" t="s">
        <v>724</v>
      </c>
      <c r="I19" s="100" t="s">
        <v>647</v>
      </c>
      <c r="J19" s="100" t="s">
        <v>625</v>
      </c>
      <c r="K19" s="100" t="s">
        <v>648</v>
      </c>
      <c r="L19" s="123"/>
    </row>
    <row r="20" spans="1:12" ht="18" customHeight="1">
      <c r="A20" s="191"/>
      <c r="B20" s="100" t="s">
        <v>552</v>
      </c>
      <c r="C20" s="100" t="s">
        <v>626</v>
      </c>
      <c r="D20" s="100" t="s">
        <v>627</v>
      </c>
      <c r="E20" s="101" t="s">
        <v>703</v>
      </c>
      <c r="F20" s="101">
        <v>101</v>
      </c>
      <c r="G20" s="101">
        <v>23</v>
      </c>
      <c r="H20" s="101" t="s">
        <v>724</v>
      </c>
      <c r="I20" s="100" t="s">
        <v>179</v>
      </c>
      <c r="J20" s="100" t="s">
        <v>626</v>
      </c>
      <c r="K20" s="100" t="s">
        <v>649</v>
      </c>
      <c r="L20" s="123"/>
    </row>
    <row r="21" spans="1:12" ht="18" customHeight="1">
      <c r="A21" s="191"/>
      <c r="B21" s="100" t="s">
        <v>552</v>
      </c>
      <c r="C21" s="100" t="s">
        <v>507</v>
      </c>
      <c r="D21" s="100" t="s">
        <v>628</v>
      </c>
      <c r="E21" s="101" t="s">
        <v>703</v>
      </c>
      <c r="F21" s="101">
        <v>83</v>
      </c>
      <c r="G21" s="101">
        <v>2</v>
      </c>
      <c r="H21" s="101" t="s">
        <v>744</v>
      </c>
      <c r="I21" s="100" t="s">
        <v>509</v>
      </c>
      <c r="J21" s="100" t="s">
        <v>507</v>
      </c>
      <c r="K21" s="100" t="s">
        <v>510</v>
      </c>
      <c r="L21" s="123"/>
    </row>
    <row r="22" spans="1:12" ht="18" customHeight="1">
      <c r="A22" s="191"/>
      <c r="B22" s="100" t="s">
        <v>552</v>
      </c>
      <c r="C22" s="100" t="s">
        <v>165</v>
      </c>
      <c r="D22" s="100" t="s">
        <v>172</v>
      </c>
      <c r="E22" s="101" t="s">
        <v>703</v>
      </c>
      <c r="F22" s="101">
        <v>101</v>
      </c>
      <c r="G22" s="101">
        <v>6</v>
      </c>
      <c r="H22" s="101" t="s">
        <v>724</v>
      </c>
      <c r="I22" s="100" t="s">
        <v>192</v>
      </c>
      <c r="J22" s="100" t="s">
        <v>165</v>
      </c>
      <c r="K22" s="100" t="s">
        <v>193</v>
      </c>
      <c r="L22" s="123"/>
    </row>
    <row r="23" spans="1:12" ht="18" customHeight="1">
      <c r="A23" s="191"/>
      <c r="B23" s="100" t="s">
        <v>552</v>
      </c>
      <c r="C23" s="100" t="s">
        <v>659</v>
      </c>
      <c r="D23" s="100" t="s">
        <v>660</v>
      </c>
      <c r="E23" s="243" t="s">
        <v>703</v>
      </c>
      <c r="F23" s="101">
        <v>187</v>
      </c>
      <c r="G23" s="101">
        <v>93</v>
      </c>
      <c r="H23" s="101" t="s">
        <v>751</v>
      </c>
      <c r="I23" s="100" t="s">
        <v>661</v>
      </c>
      <c r="J23" s="100" t="s">
        <v>662</v>
      </c>
      <c r="K23" s="100" t="s">
        <v>663</v>
      </c>
      <c r="L23" s="123"/>
    </row>
    <row r="24" spans="1:12" ht="18" customHeight="1">
      <c r="A24" s="191"/>
      <c r="B24" s="100" t="s">
        <v>552</v>
      </c>
      <c r="C24" s="100" t="s">
        <v>629</v>
      </c>
      <c r="D24" s="100" t="s">
        <v>424</v>
      </c>
      <c r="E24" s="101" t="s">
        <v>703</v>
      </c>
      <c r="F24" s="101"/>
      <c r="G24" s="101">
        <v>7</v>
      </c>
      <c r="H24" s="101" t="s">
        <v>724</v>
      </c>
      <c r="I24" s="100" t="s">
        <v>650</v>
      </c>
      <c r="J24" s="100" t="s">
        <v>629</v>
      </c>
      <c r="K24" s="100" t="s">
        <v>651</v>
      </c>
      <c r="L24" s="123"/>
    </row>
    <row r="25" spans="1:12" ht="18" customHeight="1">
      <c r="A25" s="191"/>
      <c r="B25" s="100" t="s">
        <v>552</v>
      </c>
      <c r="C25" s="100" t="s">
        <v>630</v>
      </c>
      <c r="D25" s="100" t="s">
        <v>631</v>
      </c>
      <c r="E25" s="243" t="s">
        <v>703</v>
      </c>
      <c r="F25" s="101">
        <v>153</v>
      </c>
      <c r="G25" s="101">
        <v>70</v>
      </c>
      <c r="H25" s="101" t="s">
        <v>45</v>
      </c>
      <c r="I25" s="100" t="s">
        <v>652</v>
      </c>
      <c r="J25" s="100" t="s">
        <v>630</v>
      </c>
      <c r="K25" s="100" t="s">
        <v>84</v>
      </c>
      <c r="L25" s="123"/>
    </row>
    <row r="26" spans="1:12" ht="18" customHeight="1">
      <c r="A26" s="191"/>
      <c r="B26" s="100"/>
      <c r="C26" s="100"/>
      <c r="D26" s="100"/>
      <c r="E26" s="101"/>
      <c r="F26" s="101"/>
      <c r="G26" s="101"/>
      <c r="H26" s="101"/>
      <c r="I26" s="100"/>
      <c r="J26" s="100"/>
      <c r="K26" s="100"/>
      <c r="L26" s="123"/>
    </row>
    <row r="27" spans="1:12" ht="18" customHeight="1">
      <c r="A27" s="191"/>
      <c r="B27" s="100"/>
      <c r="C27" s="100"/>
      <c r="D27" s="100"/>
      <c r="E27" s="101"/>
      <c r="F27" s="101"/>
      <c r="G27" s="101"/>
      <c r="H27" s="101"/>
      <c r="I27" s="100"/>
      <c r="J27" s="100"/>
      <c r="K27" s="100"/>
      <c r="L27" s="123"/>
    </row>
    <row r="28" spans="1:12" s="14" customFormat="1">
      <c r="B28" s="96" t="s">
        <v>67</v>
      </c>
      <c r="C28" s="96" t="s">
        <v>86</v>
      </c>
      <c r="D28" s="96" t="s">
        <v>85</v>
      </c>
      <c r="E28" s="97"/>
      <c r="F28" s="97" t="s">
        <v>87</v>
      </c>
      <c r="G28" s="96" t="s">
        <v>88</v>
      </c>
      <c r="H28" s="96"/>
      <c r="I28" s="96" t="s">
        <v>89</v>
      </c>
      <c r="J28" s="96" t="s">
        <v>90</v>
      </c>
      <c r="K28" s="96" t="s">
        <v>91</v>
      </c>
    </row>
    <row r="30" spans="1:12">
      <c r="D30" s="93" t="s">
        <v>73</v>
      </c>
      <c r="E30" s="93"/>
      <c r="F30" s="93" t="s">
        <v>74</v>
      </c>
    </row>
    <row r="31" spans="1:12">
      <c r="B31" s="94" t="s">
        <v>71</v>
      </c>
      <c r="C31" s="216" t="s">
        <v>76</v>
      </c>
      <c r="D31" s="94" t="s">
        <v>79</v>
      </c>
      <c r="E31" s="95"/>
      <c r="F31" s="99" t="s">
        <v>80</v>
      </c>
    </row>
    <row r="32" spans="1:12">
      <c r="B32" s="94" t="s">
        <v>72</v>
      </c>
      <c r="C32" s="217" t="s">
        <v>77</v>
      </c>
      <c r="D32" s="94" t="s">
        <v>81</v>
      </c>
      <c r="E32" s="95"/>
      <c r="F32" s="99" t="s">
        <v>83</v>
      </c>
    </row>
    <row r="33" spans="2:6">
      <c r="B33" s="94" t="s">
        <v>72</v>
      </c>
      <c r="C33" s="217" t="s">
        <v>78</v>
      </c>
      <c r="D33" s="94" t="s">
        <v>82</v>
      </c>
      <c r="E33" s="95"/>
      <c r="F33" s="99" t="s">
        <v>84</v>
      </c>
    </row>
    <row r="34" spans="2:6">
      <c r="B34" s="94" t="s">
        <v>75</v>
      </c>
      <c r="C34" s="126"/>
      <c r="D34" s="94"/>
      <c r="E34" s="95"/>
      <c r="F34" s="95"/>
    </row>
  </sheetData>
  <sortState ref="B8:J25">
    <sortCondition ref="C8:C25"/>
  </sortState>
  <phoneticPr fontId="73" type="noConversion"/>
  <conditionalFormatting sqref="F8">
    <cfRule type="cellIs" dxfId="5" priority="3" operator="greaterThanOrEqual">
      <formula>130</formula>
    </cfRule>
  </conditionalFormatting>
  <conditionalFormatting sqref="F8:F27">
    <cfRule type="cellIs" dxfId="4" priority="1" operator="greaterThanOrEqual">
      <formula>$F$6</formula>
    </cfRule>
  </conditionalFormatting>
  <hyperlinks>
    <hyperlink ref="F31" r:id="rId1"/>
    <hyperlink ref="F32" r:id="rId2"/>
    <hyperlink ref="F33" r:id="rId3"/>
  </hyperlinks>
  <pageMargins left="0.2" right="0.2" top="0.25" bottom="0.25" header="0.5" footer="0.5"/>
  <pageSetup orientation="landscape" r:id="rId4"/>
  <headerFooter>
    <oddFooter>&amp;COAAONLINE.COM&amp;R2014</oddFooter>
  </headerFooter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2:L38"/>
  <sheetViews>
    <sheetView workbookViewId="0">
      <selection activeCell="E31" sqref="E31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3.42578125" bestFit="1" customWidth="1"/>
    <col min="4" max="4" width="12.42578125" bestFit="1" customWidth="1"/>
    <col min="5" max="5" width="1.7109375" style="145" customWidth="1"/>
    <col min="6" max="6" width="6.42578125" style="44" bestFit="1" customWidth="1"/>
    <col min="7" max="7" width="7.42578125" style="44" bestFit="1" customWidth="1"/>
    <col min="8" max="8" width="4" style="44" bestFit="1" customWidth="1"/>
    <col min="9" max="9" width="12.42578125" bestFit="1" customWidth="1"/>
    <col min="10" max="10" width="11.28515625" bestFit="1" customWidth="1"/>
    <col min="11" max="11" width="32.42578125" bestFit="1" customWidth="1"/>
    <col min="12" max="12" width="0.85546875" customWidth="1"/>
  </cols>
  <sheetData>
    <row r="2" spans="1:12">
      <c r="L2" s="92"/>
    </row>
    <row r="3" spans="1:12">
      <c r="L3" s="92"/>
    </row>
    <row r="4" spans="1:12">
      <c r="L4" s="92"/>
    </row>
    <row r="5" spans="1:12">
      <c r="C5" s="91">
        <f>COUNTA(B7:B32)</f>
        <v>24</v>
      </c>
      <c r="D5" s="91" t="s">
        <v>92</v>
      </c>
      <c r="E5" s="91"/>
      <c r="F5" s="129">
        <v>200</v>
      </c>
      <c r="G5" s="234"/>
      <c r="H5" s="234"/>
    </row>
    <row r="6" spans="1:12" s="98" customFormat="1" ht="15" customHeight="1">
      <c r="B6" s="96" t="s">
        <v>67</v>
      </c>
      <c r="C6" s="96" t="s">
        <v>86</v>
      </c>
      <c r="D6" s="96" t="s">
        <v>85</v>
      </c>
      <c r="E6" s="96"/>
      <c r="F6" s="97" t="s">
        <v>87</v>
      </c>
      <c r="G6" s="97" t="s">
        <v>88</v>
      </c>
      <c r="H6" s="97" t="s">
        <v>273</v>
      </c>
      <c r="I6" s="96" t="s">
        <v>89</v>
      </c>
      <c r="J6" s="96" t="s">
        <v>90</v>
      </c>
      <c r="K6" s="96" t="s">
        <v>91</v>
      </c>
    </row>
    <row r="7" spans="1:12" s="150" customFormat="1" ht="15.75" customHeight="1">
      <c r="A7" s="173">
        <f>SUM(C38)</f>
        <v>0</v>
      </c>
      <c r="B7" s="190" t="s">
        <v>351</v>
      </c>
      <c r="C7" s="190" t="s">
        <v>528</v>
      </c>
      <c r="D7" s="190" t="s">
        <v>529</v>
      </c>
      <c r="E7" s="190" t="s">
        <v>703</v>
      </c>
      <c r="F7" s="146"/>
      <c r="G7" s="146">
        <v>7</v>
      </c>
      <c r="H7" s="146" t="s">
        <v>724</v>
      </c>
      <c r="I7" s="190" t="s">
        <v>536</v>
      </c>
      <c r="J7" s="190" t="s">
        <v>528</v>
      </c>
      <c r="K7" s="190" t="s">
        <v>537</v>
      </c>
      <c r="L7" s="172"/>
    </row>
    <row r="8" spans="1:12" s="150" customFormat="1" ht="15.75" customHeight="1">
      <c r="A8" s="173"/>
      <c r="B8" s="190" t="s">
        <v>351</v>
      </c>
      <c r="C8" s="190" t="s">
        <v>657</v>
      </c>
      <c r="D8" s="190" t="s">
        <v>159</v>
      </c>
      <c r="E8" s="190" t="s">
        <v>703</v>
      </c>
      <c r="F8" s="146"/>
      <c r="G8" s="146">
        <v>28</v>
      </c>
      <c r="H8" s="146" t="s">
        <v>45</v>
      </c>
      <c r="I8" s="190" t="s">
        <v>183</v>
      </c>
      <c r="J8" s="190" t="s">
        <v>657</v>
      </c>
      <c r="K8" s="190" t="s">
        <v>658</v>
      </c>
      <c r="L8" s="172"/>
    </row>
    <row r="9" spans="1:12" s="150" customFormat="1" ht="15.75" customHeight="1">
      <c r="A9" s="173"/>
      <c r="B9" s="190" t="s">
        <v>351</v>
      </c>
      <c r="C9" s="190" t="s">
        <v>725</v>
      </c>
      <c r="D9" s="190" t="s">
        <v>726</v>
      </c>
      <c r="E9" s="190" t="s">
        <v>703</v>
      </c>
      <c r="F9" s="146"/>
      <c r="G9" s="146">
        <v>5</v>
      </c>
      <c r="H9" s="146" t="s">
        <v>724</v>
      </c>
      <c r="I9" s="190"/>
      <c r="J9" s="190"/>
      <c r="K9" s="190"/>
      <c r="L9" s="172"/>
    </row>
    <row r="10" spans="1:12" s="150" customFormat="1" ht="15.75" customHeight="1">
      <c r="A10" s="173"/>
      <c r="B10" s="190" t="s">
        <v>351</v>
      </c>
      <c r="C10" s="190" t="s">
        <v>366</v>
      </c>
      <c r="D10" s="190" t="s">
        <v>367</v>
      </c>
      <c r="E10" s="190" t="s">
        <v>703</v>
      </c>
      <c r="F10" s="146"/>
      <c r="G10" s="146">
        <v>11</v>
      </c>
      <c r="H10" s="146" t="s">
        <v>714</v>
      </c>
      <c r="I10" s="190" t="s">
        <v>398</v>
      </c>
      <c r="J10" s="190" t="s">
        <v>366</v>
      </c>
      <c r="K10" s="190" t="s">
        <v>399</v>
      </c>
      <c r="L10" s="172"/>
    </row>
    <row r="11" spans="1:12" s="150" customFormat="1" ht="15.75" customHeight="1">
      <c r="A11" s="173"/>
      <c r="B11" s="190" t="s">
        <v>351</v>
      </c>
      <c r="C11" s="190" t="s">
        <v>370</v>
      </c>
      <c r="D11" s="190" t="s">
        <v>371</v>
      </c>
      <c r="E11" s="190" t="s">
        <v>703</v>
      </c>
      <c r="F11" s="146"/>
      <c r="G11" s="146">
        <v>4</v>
      </c>
      <c r="H11" s="146" t="s">
        <v>724</v>
      </c>
      <c r="I11" s="190" t="s">
        <v>332</v>
      </c>
      <c r="J11" s="190" t="s">
        <v>370</v>
      </c>
      <c r="K11" s="190" t="s">
        <v>402</v>
      </c>
      <c r="L11" s="172"/>
    </row>
    <row r="12" spans="1:12" s="150" customFormat="1" ht="15.75" customHeight="1">
      <c r="A12" s="173"/>
      <c r="B12" s="190" t="s">
        <v>351</v>
      </c>
      <c r="C12" s="190" t="s">
        <v>376</v>
      </c>
      <c r="D12" s="190" t="s">
        <v>377</v>
      </c>
      <c r="E12" s="190" t="s">
        <v>703</v>
      </c>
      <c r="F12" s="146"/>
      <c r="G12" s="146">
        <v>18</v>
      </c>
      <c r="H12" s="146" t="s">
        <v>273</v>
      </c>
      <c r="I12" s="190" t="s">
        <v>406</v>
      </c>
      <c r="J12" s="190" t="s">
        <v>376</v>
      </c>
      <c r="K12" s="190" t="s">
        <v>407</v>
      </c>
      <c r="L12" s="172"/>
    </row>
    <row r="13" spans="1:12" s="150" customFormat="1" ht="15.75" customHeight="1">
      <c r="A13" s="173"/>
      <c r="B13" s="190" t="s">
        <v>351</v>
      </c>
      <c r="C13" s="190" t="s">
        <v>361</v>
      </c>
      <c r="D13" s="190" t="s">
        <v>362</v>
      </c>
      <c r="E13" s="190" t="s">
        <v>703</v>
      </c>
      <c r="F13" s="146"/>
      <c r="G13" s="146">
        <v>25</v>
      </c>
      <c r="H13" s="146" t="s">
        <v>714</v>
      </c>
      <c r="I13" s="190" t="s">
        <v>394</v>
      </c>
      <c r="J13" s="190" t="s">
        <v>361</v>
      </c>
      <c r="K13" s="190" t="s">
        <v>395</v>
      </c>
      <c r="L13" s="172"/>
    </row>
    <row r="14" spans="1:12" s="150" customFormat="1" ht="15.75" customHeight="1">
      <c r="A14" s="173"/>
      <c r="B14" s="190" t="s">
        <v>351</v>
      </c>
      <c r="C14" s="190" t="s">
        <v>357</v>
      </c>
      <c r="D14" s="190" t="s">
        <v>358</v>
      </c>
      <c r="E14" s="190" t="s">
        <v>703</v>
      </c>
      <c r="F14" s="146"/>
      <c r="G14" s="146">
        <v>57</v>
      </c>
      <c r="H14" s="146" t="s">
        <v>45</v>
      </c>
      <c r="I14" s="190" t="s">
        <v>390</v>
      </c>
      <c r="J14" s="190" t="s">
        <v>357</v>
      </c>
      <c r="K14" s="190" t="s">
        <v>391</v>
      </c>
      <c r="L14" s="172"/>
    </row>
    <row r="15" spans="1:12" s="150" customFormat="1" ht="15.75" customHeight="1">
      <c r="A15" s="173"/>
      <c r="B15" s="190" t="s">
        <v>351</v>
      </c>
      <c r="C15" s="190" t="s">
        <v>524</v>
      </c>
      <c r="D15" s="190" t="s">
        <v>525</v>
      </c>
      <c r="E15" s="190" t="s">
        <v>703</v>
      </c>
      <c r="F15" s="146"/>
      <c r="G15" s="146">
        <v>1</v>
      </c>
      <c r="H15" s="146" t="s">
        <v>724</v>
      </c>
      <c r="I15" s="190" t="s">
        <v>530</v>
      </c>
      <c r="J15" s="190" t="s">
        <v>531</v>
      </c>
      <c r="K15" s="190" t="s">
        <v>532</v>
      </c>
      <c r="L15" s="172"/>
    </row>
    <row r="16" spans="1:12" s="150" customFormat="1" ht="15.75" customHeight="1">
      <c r="A16" s="173"/>
      <c r="B16" s="190" t="s">
        <v>351</v>
      </c>
      <c r="C16" s="190" t="s">
        <v>743</v>
      </c>
      <c r="D16" s="190" t="s">
        <v>707</v>
      </c>
      <c r="E16" s="190" t="s">
        <v>703</v>
      </c>
      <c r="F16" s="146"/>
      <c r="G16" s="146">
        <v>3</v>
      </c>
      <c r="H16" s="146" t="s">
        <v>724</v>
      </c>
      <c r="I16" s="190" t="s">
        <v>691</v>
      </c>
      <c r="J16" s="190" t="s">
        <v>708</v>
      </c>
      <c r="K16" s="190" t="s">
        <v>709</v>
      </c>
      <c r="L16" s="172"/>
    </row>
    <row r="17" spans="1:12" s="150" customFormat="1" ht="15.75" customHeight="1">
      <c r="A17" s="173"/>
      <c r="B17" s="190" t="s">
        <v>351</v>
      </c>
      <c r="C17" s="190" t="s">
        <v>291</v>
      </c>
      <c r="D17" s="190" t="s">
        <v>356</v>
      </c>
      <c r="E17" s="190" t="s">
        <v>703</v>
      </c>
      <c r="F17" s="146"/>
      <c r="G17" s="146">
        <v>14</v>
      </c>
      <c r="H17" s="146" t="s">
        <v>714</v>
      </c>
      <c r="I17" s="190" t="s">
        <v>388</v>
      </c>
      <c r="J17" s="190" t="s">
        <v>291</v>
      </c>
      <c r="K17" s="190" t="s">
        <v>389</v>
      </c>
      <c r="L17" s="172"/>
    </row>
    <row r="18" spans="1:12" s="150" customFormat="1" ht="15.75" customHeight="1">
      <c r="A18" s="173"/>
      <c r="B18" s="190" t="s">
        <v>351</v>
      </c>
      <c r="C18" s="190" t="s">
        <v>380</v>
      </c>
      <c r="D18" s="190" t="s">
        <v>381</v>
      </c>
      <c r="E18" s="190" t="s">
        <v>703</v>
      </c>
      <c r="F18" s="146"/>
      <c r="G18" s="146">
        <v>23</v>
      </c>
      <c r="H18" s="146" t="s">
        <v>714</v>
      </c>
      <c r="I18" s="190" t="s">
        <v>410</v>
      </c>
      <c r="J18" s="190" t="s">
        <v>411</v>
      </c>
      <c r="K18" s="190" t="s">
        <v>412</v>
      </c>
      <c r="L18" s="172"/>
    </row>
    <row r="19" spans="1:12" s="150" customFormat="1" ht="15.75" customHeight="1">
      <c r="A19" s="173"/>
      <c r="B19" s="190" t="s">
        <v>351</v>
      </c>
      <c r="C19" s="190" t="s">
        <v>494</v>
      </c>
      <c r="D19" s="190" t="s">
        <v>224</v>
      </c>
      <c r="E19" s="190" t="s">
        <v>703</v>
      </c>
      <c r="F19" s="146"/>
      <c r="G19" s="146">
        <v>12</v>
      </c>
      <c r="H19" s="146" t="s">
        <v>714</v>
      </c>
      <c r="I19" s="190" t="s">
        <v>496</v>
      </c>
      <c r="J19" s="190" t="s">
        <v>494</v>
      </c>
      <c r="K19" s="190" t="s">
        <v>497</v>
      </c>
      <c r="L19" s="172"/>
    </row>
    <row r="20" spans="1:12" s="150" customFormat="1" ht="15.75" customHeight="1">
      <c r="A20" s="173"/>
      <c r="B20" s="190" t="s">
        <v>351</v>
      </c>
      <c r="C20" s="190" t="s">
        <v>378</v>
      </c>
      <c r="D20" s="190" t="s">
        <v>379</v>
      </c>
      <c r="E20" s="190" t="s">
        <v>703</v>
      </c>
      <c r="F20" s="146"/>
      <c r="G20" s="146">
        <v>10</v>
      </c>
      <c r="H20" s="146" t="s">
        <v>724</v>
      </c>
      <c r="I20" s="190" t="s">
        <v>408</v>
      </c>
      <c r="J20" s="190" t="s">
        <v>378</v>
      </c>
      <c r="K20" s="190" t="s">
        <v>409</v>
      </c>
      <c r="L20" s="172"/>
    </row>
    <row r="21" spans="1:12" s="150" customFormat="1" ht="15.75" customHeight="1">
      <c r="A21" s="173"/>
      <c r="B21" s="190" t="s">
        <v>351</v>
      </c>
      <c r="C21" s="190" t="s">
        <v>526</v>
      </c>
      <c r="D21" s="190" t="s">
        <v>527</v>
      </c>
      <c r="E21" s="190" t="s">
        <v>703</v>
      </c>
      <c r="F21" s="146"/>
      <c r="G21" s="146">
        <v>34</v>
      </c>
      <c r="H21" s="146" t="s">
        <v>724</v>
      </c>
      <c r="I21" s="190" t="s">
        <v>533</v>
      </c>
      <c r="J21" s="190" t="s">
        <v>534</v>
      </c>
      <c r="K21" s="190" t="s">
        <v>535</v>
      </c>
      <c r="L21" s="172"/>
    </row>
    <row r="22" spans="1:12" s="150" customFormat="1" ht="15.75" customHeight="1">
      <c r="A22" s="173"/>
      <c r="B22" s="190" t="s">
        <v>351</v>
      </c>
      <c r="C22" s="190" t="s">
        <v>359</v>
      </c>
      <c r="D22" s="190" t="s">
        <v>360</v>
      </c>
      <c r="E22" s="190" t="s">
        <v>703</v>
      </c>
      <c r="F22" s="146"/>
      <c r="G22" s="146">
        <v>55</v>
      </c>
      <c r="H22" s="146" t="s">
        <v>760</v>
      </c>
      <c r="I22" s="190" t="s">
        <v>298</v>
      </c>
      <c r="J22" s="190" t="s">
        <v>392</v>
      </c>
      <c r="K22" s="190" t="s">
        <v>393</v>
      </c>
      <c r="L22" s="172"/>
    </row>
    <row r="23" spans="1:12" s="150" customFormat="1" ht="15.75" customHeight="1">
      <c r="A23" s="173"/>
      <c r="B23" s="190" t="s">
        <v>351</v>
      </c>
      <c r="C23" s="190" t="s">
        <v>352</v>
      </c>
      <c r="D23" s="190" t="s">
        <v>353</v>
      </c>
      <c r="E23" s="190" t="s">
        <v>151</v>
      </c>
      <c r="F23" s="146"/>
      <c r="G23" s="146">
        <v>87</v>
      </c>
      <c r="H23" s="146" t="s">
        <v>760</v>
      </c>
      <c r="I23" s="190" t="s">
        <v>384</v>
      </c>
      <c r="J23" s="190" t="s">
        <v>352</v>
      </c>
      <c r="K23" s="190" t="s">
        <v>385</v>
      </c>
      <c r="L23" s="172"/>
    </row>
    <row r="24" spans="1:12" s="187" customFormat="1" ht="15.75" customHeight="1">
      <c r="A24" s="185"/>
      <c r="B24" s="190" t="s">
        <v>351</v>
      </c>
      <c r="C24" s="190" t="s">
        <v>363</v>
      </c>
      <c r="D24" s="190" t="s">
        <v>364</v>
      </c>
      <c r="E24" s="190" t="s">
        <v>703</v>
      </c>
      <c r="F24" s="146"/>
      <c r="G24" s="146">
        <v>22</v>
      </c>
      <c r="H24" s="146" t="s">
        <v>724</v>
      </c>
      <c r="I24" s="190" t="s">
        <v>259</v>
      </c>
      <c r="J24" s="190" t="s">
        <v>363</v>
      </c>
      <c r="K24" s="190" t="s">
        <v>396</v>
      </c>
      <c r="L24" s="186"/>
    </row>
    <row r="25" spans="1:12" s="187" customFormat="1" ht="15.75" customHeight="1">
      <c r="A25" s="185"/>
      <c r="B25" s="190" t="s">
        <v>351</v>
      </c>
      <c r="C25" s="190" t="s">
        <v>365</v>
      </c>
      <c r="D25" s="190" t="s">
        <v>284</v>
      </c>
      <c r="E25" s="190" t="s">
        <v>703</v>
      </c>
      <c r="F25" s="146"/>
      <c r="G25" s="146">
        <v>24</v>
      </c>
      <c r="H25" s="146" t="s">
        <v>724</v>
      </c>
      <c r="I25" s="190" t="s">
        <v>397</v>
      </c>
      <c r="J25" s="190" t="s">
        <v>365</v>
      </c>
      <c r="K25" s="190" t="s">
        <v>135</v>
      </c>
      <c r="L25" s="186"/>
    </row>
    <row r="26" spans="1:12" s="187" customFormat="1" ht="15.75" customHeight="1">
      <c r="A26" s="185"/>
      <c r="B26" s="190" t="s">
        <v>351</v>
      </c>
      <c r="C26" s="190" t="s">
        <v>374</v>
      </c>
      <c r="D26" s="190" t="s">
        <v>375</v>
      </c>
      <c r="E26" s="190" t="s">
        <v>703</v>
      </c>
      <c r="F26" s="146"/>
      <c r="G26" s="146">
        <v>17</v>
      </c>
      <c r="H26" s="146" t="s">
        <v>724</v>
      </c>
      <c r="I26" s="190" t="s">
        <v>404</v>
      </c>
      <c r="J26" s="190" t="s">
        <v>374</v>
      </c>
      <c r="K26" s="190" t="s">
        <v>405</v>
      </c>
      <c r="L26" s="186"/>
    </row>
    <row r="27" spans="1:12" s="187" customFormat="1" ht="15.75" customHeight="1">
      <c r="A27" s="185"/>
      <c r="B27" s="190" t="s">
        <v>351</v>
      </c>
      <c r="C27" s="190" t="s">
        <v>354</v>
      </c>
      <c r="D27" s="190" t="s">
        <v>355</v>
      </c>
      <c r="E27" s="190" t="s">
        <v>703</v>
      </c>
      <c r="F27" s="146"/>
      <c r="G27" s="146">
        <v>2</v>
      </c>
      <c r="H27" s="146" t="s">
        <v>724</v>
      </c>
      <c r="I27" s="190" t="s">
        <v>386</v>
      </c>
      <c r="J27" s="190" t="s">
        <v>354</v>
      </c>
      <c r="K27" s="190" t="s">
        <v>387</v>
      </c>
      <c r="L27" s="186"/>
    </row>
    <row r="28" spans="1:12" s="187" customFormat="1" ht="15.75" customHeight="1">
      <c r="A28" s="185"/>
      <c r="B28" s="190" t="s">
        <v>351</v>
      </c>
      <c r="C28" s="190" t="s">
        <v>368</v>
      </c>
      <c r="D28" s="190" t="s">
        <v>369</v>
      </c>
      <c r="E28" s="190" t="s">
        <v>703</v>
      </c>
      <c r="F28" s="146"/>
      <c r="G28" s="146">
        <v>15</v>
      </c>
      <c r="H28" s="146" t="s">
        <v>724</v>
      </c>
      <c r="I28" s="190" t="s">
        <v>400</v>
      </c>
      <c r="J28" s="190" t="s">
        <v>368</v>
      </c>
      <c r="K28" s="190" t="s">
        <v>401</v>
      </c>
      <c r="L28" s="186"/>
    </row>
    <row r="29" spans="1:12" s="187" customFormat="1" ht="15.75" customHeight="1">
      <c r="A29" s="185"/>
      <c r="B29" s="190" t="s">
        <v>351</v>
      </c>
      <c r="C29" s="190" t="s">
        <v>372</v>
      </c>
      <c r="D29" s="190" t="s">
        <v>373</v>
      </c>
      <c r="E29" s="190" t="s">
        <v>703</v>
      </c>
      <c r="F29" s="146"/>
      <c r="G29" s="146">
        <v>9</v>
      </c>
      <c r="H29" s="146" t="s">
        <v>724</v>
      </c>
      <c r="I29" s="190" t="s">
        <v>308</v>
      </c>
      <c r="J29" s="190" t="s">
        <v>372</v>
      </c>
      <c r="K29" s="190" t="s">
        <v>403</v>
      </c>
      <c r="L29" s="186"/>
    </row>
    <row r="30" spans="1:12" s="187" customFormat="1" ht="15.75" customHeight="1">
      <c r="A30" s="185"/>
      <c r="B30" s="190" t="s">
        <v>351</v>
      </c>
      <c r="C30" s="190" t="s">
        <v>382</v>
      </c>
      <c r="D30" s="190" t="s">
        <v>383</v>
      </c>
      <c r="E30" s="190" t="s">
        <v>703</v>
      </c>
      <c r="F30" s="146"/>
      <c r="G30" s="146">
        <v>95</v>
      </c>
      <c r="H30" s="146" t="s">
        <v>751</v>
      </c>
      <c r="I30" s="190" t="s">
        <v>413</v>
      </c>
      <c r="J30" s="190" t="s">
        <v>414</v>
      </c>
      <c r="K30" s="190" t="s">
        <v>415</v>
      </c>
      <c r="L30" s="186"/>
    </row>
    <row r="31" spans="1:12" ht="15.75" customHeight="1">
      <c r="A31" s="127"/>
      <c r="B31" s="190"/>
      <c r="C31" s="190"/>
      <c r="D31" s="190"/>
      <c r="E31" s="190"/>
      <c r="F31" s="101"/>
      <c r="G31" s="101"/>
      <c r="H31" s="101"/>
      <c r="I31" s="190"/>
      <c r="J31" s="190"/>
      <c r="K31" s="190"/>
      <c r="L31" s="122"/>
    </row>
    <row r="32" spans="1:12" ht="15.75" customHeight="1">
      <c r="A32" s="127"/>
      <c r="B32" s="100"/>
      <c r="C32" s="100"/>
      <c r="D32" s="100"/>
      <c r="E32" s="100"/>
      <c r="F32" s="101"/>
      <c r="G32" s="101"/>
      <c r="H32" s="101"/>
      <c r="I32" s="100"/>
      <c r="J32" s="100"/>
      <c r="K32" s="100"/>
      <c r="L32" s="122"/>
    </row>
    <row r="33" spans="2:11" s="14" customFormat="1">
      <c r="B33" s="96" t="s">
        <v>67</v>
      </c>
      <c r="C33" s="96" t="s">
        <v>86</v>
      </c>
      <c r="D33" s="96" t="s">
        <v>85</v>
      </c>
      <c r="E33" s="96"/>
      <c r="F33" s="97" t="s">
        <v>87</v>
      </c>
      <c r="G33" s="97" t="s">
        <v>88</v>
      </c>
      <c r="H33" s="97"/>
      <c r="I33" s="96" t="s">
        <v>89</v>
      </c>
      <c r="J33" s="96" t="s">
        <v>90</v>
      </c>
      <c r="K33" s="96" t="s">
        <v>91</v>
      </c>
    </row>
    <row r="34" spans="2:11">
      <c r="D34" s="93" t="s">
        <v>73</v>
      </c>
      <c r="E34" s="93"/>
      <c r="F34" s="93" t="s">
        <v>74</v>
      </c>
    </row>
    <row r="35" spans="2:11" s="92" customFormat="1">
      <c r="B35" s="94" t="s">
        <v>71</v>
      </c>
      <c r="C35" s="216" t="s">
        <v>492</v>
      </c>
      <c r="D35" s="94" t="s">
        <v>139</v>
      </c>
      <c r="E35" s="94"/>
      <c r="F35" s="189" t="s">
        <v>135</v>
      </c>
      <c r="G35" s="110"/>
      <c r="H35" s="110"/>
    </row>
    <row r="36" spans="2:11">
      <c r="B36" s="94" t="s">
        <v>72</v>
      </c>
      <c r="C36" s="217" t="s">
        <v>710</v>
      </c>
      <c r="D36" s="94"/>
      <c r="E36" s="94"/>
      <c r="F36" s="99"/>
    </row>
    <row r="37" spans="2:11">
      <c r="B37" s="94" t="s">
        <v>72</v>
      </c>
      <c r="C37" s="94"/>
      <c r="D37" s="94"/>
      <c r="E37" s="94"/>
      <c r="F37" s="99"/>
    </row>
    <row r="38" spans="2:11">
      <c r="B38" s="94" t="s">
        <v>75</v>
      </c>
      <c r="C38" s="125"/>
      <c r="D38" s="94"/>
      <c r="E38" s="94"/>
      <c r="F38" s="95"/>
    </row>
  </sheetData>
  <sortState ref="B7:J30">
    <sortCondition ref="C7:C30"/>
  </sortState>
  <phoneticPr fontId="73" type="noConversion"/>
  <conditionalFormatting sqref="F7">
    <cfRule type="cellIs" dxfId="3" priority="2" operator="greaterThanOrEqual">
      <formula>130</formula>
    </cfRule>
  </conditionalFormatting>
  <conditionalFormatting sqref="F7:F32">
    <cfRule type="cellIs" dxfId="2" priority="1" operator="greaterThanOrEqual">
      <formula>$F$5</formula>
    </cfRule>
  </conditionalFormatting>
  <hyperlinks>
    <hyperlink ref="F35" r:id="rId1"/>
  </hyperlinks>
  <pageMargins left="0.2" right="0.2" top="0.25" bottom="0.25" header="0.5" footer="0.5"/>
  <pageSetup orientation="landscape" r:id="rId2"/>
  <headerFooter>
    <oddFooter>&amp;COAAONLINE.COM&amp;R2014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2:N40"/>
  <sheetViews>
    <sheetView workbookViewId="0">
      <selection activeCell="H30" sqref="H30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3.42578125" bestFit="1" customWidth="1"/>
    <col min="4" max="4" width="12.42578125" bestFit="1" customWidth="1"/>
    <col min="5" max="5" width="1.7109375" style="145" customWidth="1"/>
    <col min="6" max="6" width="6.42578125" style="44" bestFit="1" customWidth="1"/>
    <col min="7" max="7" width="7.42578125" style="44" bestFit="1" customWidth="1"/>
    <col min="8" max="8" width="4" style="44" bestFit="1" customWidth="1"/>
    <col min="9" max="9" width="12.42578125" bestFit="1" customWidth="1"/>
    <col min="10" max="10" width="12.7109375" bestFit="1" customWidth="1"/>
    <col min="11" max="11" width="30.42578125" bestFit="1" customWidth="1"/>
    <col min="12" max="12" width="0.85546875" customWidth="1"/>
  </cols>
  <sheetData>
    <row r="2" spans="1:13">
      <c r="L2" s="92"/>
    </row>
    <row r="3" spans="1:13">
      <c r="L3" s="92"/>
    </row>
    <row r="4" spans="1:13">
      <c r="L4" s="92"/>
    </row>
    <row r="5" spans="1:13">
      <c r="L5" s="92"/>
      <c r="M5" s="240" t="s">
        <v>763</v>
      </c>
    </row>
    <row r="6" spans="1:13">
      <c r="C6" s="91">
        <f>COUNTA(B8:B34)</f>
        <v>25</v>
      </c>
      <c r="D6" s="91" t="s">
        <v>92</v>
      </c>
      <c r="E6" s="91"/>
      <c r="F6" s="128">
        <v>200</v>
      </c>
      <c r="G6" s="234"/>
      <c r="H6" s="234"/>
    </row>
    <row r="7" spans="1:13" s="98" customFormat="1" ht="15" customHeight="1">
      <c r="B7" s="96" t="s">
        <v>67</v>
      </c>
      <c r="C7" s="96" t="s">
        <v>86</v>
      </c>
      <c r="D7" s="96" t="s">
        <v>85</v>
      </c>
      <c r="E7" s="96"/>
      <c r="F7" s="97" t="s">
        <v>87</v>
      </c>
      <c r="G7" s="97" t="s">
        <v>88</v>
      </c>
      <c r="H7" s="97" t="s">
        <v>273</v>
      </c>
      <c r="I7" s="96" t="s">
        <v>89</v>
      </c>
      <c r="J7" s="96" t="s">
        <v>90</v>
      </c>
      <c r="K7" s="96" t="s">
        <v>91</v>
      </c>
    </row>
    <row r="8" spans="1:13" s="170" customFormat="1" ht="14.25" customHeight="1">
      <c r="A8" s="178">
        <f>SUM(C40)</f>
        <v>0</v>
      </c>
      <c r="B8" s="190" t="s">
        <v>416</v>
      </c>
      <c r="C8" s="190" t="s">
        <v>477</v>
      </c>
      <c r="D8" s="190" t="s">
        <v>478</v>
      </c>
      <c r="E8" s="190" t="s">
        <v>703</v>
      </c>
      <c r="F8" s="169"/>
      <c r="G8" s="169">
        <v>11</v>
      </c>
      <c r="H8" s="169" t="s">
        <v>714</v>
      </c>
      <c r="I8" s="190" t="s">
        <v>480</v>
      </c>
      <c r="J8" s="190" t="s">
        <v>481</v>
      </c>
      <c r="K8" s="190" t="s">
        <v>482</v>
      </c>
      <c r="L8" s="176"/>
    </row>
    <row r="9" spans="1:13" s="170" customFormat="1" ht="14.25" customHeight="1">
      <c r="A9" s="178"/>
      <c r="B9" s="190" t="s">
        <v>416</v>
      </c>
      <c r="C9" s="190" t="s">
        <v>477</v>
      </c>
      <c r="D9" s="190" t="s">
        <v>479</v>
      </c>
      <c r="E9" s="190" t="s">
        <v>703</v>
      </c>
      <c r="F9" s="169"/>
      <c r="G9" s="169">
        <v>28</v>
      </c>
      <c r="H9" s="169" t="s">
        <v>724</v>
      </c>
      <c r="I9" s="190" t="s">
        <v>483</v>
      </c>
      <c r="J9" s="190" t="s">
        <v>481</v>
      </c>
      <c r="K9" s="190" t="s">
        <v>482</v>
      </c>
      <c r="L9" s="176"/>
    </row>
    <row r="10" spans="1:13" s="170" customFormat="1" ht="14.25" customHeight="1">
      <c r="A10" s="178"/>
      <c r="B10" s="190" t="s">
        <v>416</v>
      </c>
      <c r="C10" s="190" t="s">
        <v>538</v>
      </c>
      <c r="D10" s="190" t="s">
        <v>539</v>
      </c>
      <c r="E10" s="190" t="s">
        <v>703</v>
      </c>
      <c r="F10" s="169"/>
      <c r="G10" s="169">
        <v>4</v>
      </c>
      <c r="H10" s="169" t="s">
        <v>724</v>
      </c>
      <c r="I10" s="190" t="s">
        <v>388</v>
      </c>
      <c r="J10" s="190" t="s">
        <v>538</v>
      </c>
      <c r="K10" s="190" t="s">
        <v>546</v>
      </c>
      <c r="L10" s="176"/>
    </row>
    <row r="11" spans="1:13" s="170" customFormat="1" ht="14.25" customHeight="1">
      <c r="A11" s="178"/>
      <c r="B11" s="190" t="s">
        <v>416</v>
      </c>
      <c r="C11" s="190" t="s">
        <v>437</v>
      </c>
      <c r="D11" s="190" t="s">
        <v>438</v>
      </c>
      <c r="E11" s="190" t="s">
        <v>703</v>
      </c>
      <c r="F11" s="146"/>
      <c r="G11" s="146">
        <v>6</v>
      </c>
      <c r="H11" s="146" t="s">
        <v>714</v>
      </c>
      <c r="I11" s="190" t="s">
        <v>457</v>
      </c>
      <c r="J11" s="190" t="s">
        <v>437</v>
      </c>
      <c r="K11" s="190" t="s">
        <v>458</v>
      </c>
      <c r="L11" s="176"/>
    </row>
    <row r="12" spans="1:13" s="170" customFormat="1" ht="14.25" customHeight="1">
      <c r="A12" s="178"/>
      <c r="B12" s="190" t="s">
        <v>416</v>
      </c>
      <c r="C12" s="190" t="s">
        <v>428</v>
      </c>
      <c r="D12" s="190" t="s">
        <v>429</v>
      </c>
      <c r="E12" s="190" t="s">
        <v>703</v>
      </c>
      <c r="F12" s="169"/>
      <c r="G12" s="169">
        <v>45</v>
      </c>
      <c r="H12" s="169" t="s">
        <v>724</v>
      </c>
      <c r="I12" s="190" t="s">
        <v>448</v>
      </c>
      <c r="J12" s="190" t="s">
        <v>449</v>
      </c>
      <c r="K12" s="190" t="s">
        <v>450</v>
      </c>
      <c r="L12" s="176"/>
    </row>
    <row r="13" spans="1:13" s="170" customFormat="1" ht="14.25" customHeight="1">
      <c r="A13" s="178"/>
      <c r="B13" s="190" t="s">
        <v>416</v>
      </c>
      <c r="C13" s="190" t="s">
        <v>425</v>
      </c>
      <c r="D13" s="190" t="s">
        <v>426</v>
      </c>
      <c r="E13" s="190" t="s">
        <v>703</v>
      </c>
      <c r="F13" s="169"/>
      <c r="G13" s="169">
        <v>7</v>
      </c>
      <c r="H13" s="169" t="s">
        <v>724</v>
      </c>
      <c r="I13" s="190" t="s">
        <v>446</v>
      </c>
      <c r="J13" s="190" t="s">
        <v>425</v>
      </c>
      <c r="K13" s="190" t="s">
        <v>447</v>
      </c>
      <c r="L13" s="176"/>
    </row>
    <row r="14" spans="1:13" s="170" customFormat="1" ht="14.25" customHeight="1">
      <c r="A14" s="178"/>
      <c r="B14" s="190" t="s">
        <v>416</v>
      </c>
      <c r="C14" s="190" t="s">
        <v>238</v>
      </c>
      <c r="D14" s="190" t="s">
        <v>164</v>
      </c>
      <c r="E14" s="190" t="s">
        <v>703</v>
      </c>
      <c r="F14" s="169"/>
      <c r="G14" s="169">
        <v>95</v>
      </c>
      <c r="H14" s="169" t="s">
        <v>740</v>
      </c>
      <c r="I14" s="190" t="s">
        <v>272</v>
      </c>
      <c r="J14" s="190" t="s">
        <v>238</v>
      </c>
      <c r="K14" s="190" t="s">
        <v>118</v>
      </c>
      <c r="L14" s="176"/>
    </row>
    <row r="15" spans="1:13" s="170" customFormat="1" ht="14.25" customHeight="1">
      <c r="A15" s="178"/>
      <c r="B15" s="190" t="s">
        <v>416</v>
      </c>
      <c r="C15" s="190" t="s">
        <v>540</v>
      </c>
      <c r="D15" s="190" t="s">
        <v>541</v>
      </c>
      <c r="E15" s="190"/>
      <c r="F15" s="146"/>
      <c r="G15" s="146">
        <v>33</v>
      </c>
      <c r="H15" s="146" t="s">
        <v>714</v>
      </c>
      <c r="I15" s="190" t="s">
        <v>527</v>
      </c>
      <c r="J15" s="190" t="s">
        <v>547</v>
      </c>
      <c r="K15" s="190" t="s">
        <v>548</v>
      </c>
      <c r="L15" s="176"/>
    </row>
    <row r="16" spans="1:13" s="170" customFormat="1" ht="14.25" customHeight="1">
      <c r="A16" s="178"/>
      <c r="B16" s="190" t="s">
        <v>416</v>
      </c>
      <c r="C16" s="190" t="s">
        <v>430</v>
      </c>
      <c r="D16" s="190" t="s">
        <v>431</v>
      </c>
      <c r="E16" s="190" t="s">
        <v>703</v>
      </c>
      <c r="F16" s="169"/>
      <c r="G16" s="169">
        <v>44</v>
      </c>
      <c r="H16" s="169" t="s">
        <v>45</v>
      </c>
      <c r="I16" s="190" t="s">
        <v>451</v>
      </c>
      <c r="J16" s="190" t="s">
        <v>430</v>
      </c>
      <c r="K16" s="190" t="s">
        <v>452</v>
      </c>
      <c r="L16" s="176"/>
    </row>
    <row r="17" spans="1:14" s="170" customFormat="1" ht="14.25" customHeight="1">
      <c r="A17" s="178"/>
      <c r="B17" s="190" t="s">
        <v>416</v>
      </c>
      <c r="C17" s="190" t="s">
        <v>299</v>
      </c>
      <c r="D17" s="190" t="s">
        <v>434</v>
      </c>
      <c r="E17" s="190" t="s">
        <v>703</v>
      </c>
      <c r="F17" s="169"/>
      <c r="G17" s="169">
        <v>21</v>
      </c>
      <c r="H17" s="169" t="s">
        <v>714</v>
      </c>
      <c r="I17" s="190" t="s">
        <v>339</v>
      </c>
      <c r="J17" s="190" t="s">
        <v>299</v>
      </c>
      <c r="K17" s="190" t="s">
        <v>119</v>
      </c>
      <c r="L17" s="176"/>
    </row>
    <row r="18" spans="1:14" s="170" customFormat="1" ht="14.25" customHeight="1">
      <c r="A18" s="178"/>
      <c r="B18" s="190" t="s">
        <v>416</v>
      </c>
      <c r="C18" s="190" t="s">
        <v>432</v>
      </c>
      <c r="D18" s="190" t="s">
        <v>433</v>
      </c>
      <c r="E18" s="190" t="s">
        <v>703</v>
      </c>
      <c r="F18" s="169"/>
      <c r="G18" s="169">
        <v>35</v>
      </c>
      <c r="H18" s="169" t="s">
        <v>724</v>
      </c>
      <c r="I18" s="190" t="s">
        <v>453</v>
      </c>
      <c r="J18" s="190" t="s">
        <v>432</v>
      </c>
      <c r="K18" s="190" t="s">
        <v>454</v>
      </c>
      <c r="L18" s="176"/>
    </row>
    <row r="19" spans="1:14" s="170" customFormat="1" ht="14.25" customHeight="1">
      <c r="A19" s="178"/>
      <c r="B19" s="190" t="s">
        <v>416</v>
      </c>
      <c r="C19" s="190" t="s">
        <v>671</v>
      </c>
      <c r="D19" s="190" t="s">
        <v>672</v>
      </c>
      <c r="E19" s="190" t="s">
        <v>703</v>
      </c>
      <c r="F19" s="169"/>
      <c r="G19" s="169">
        <v>14</v>
      </c>
      <c r="H19" s="169" t="s">
        <v>724</v>
      </c>
      <c r="I19" s="190" t="s">
        <v>557</v>
      </c>
      <c r="J19" s="190" t="s">
        <v>671</v>
      </c>
      <c r="K19" s="190" t="s">
        <v>676</v>
      </c>
      <c r="L19" s="176"/>
    </row>
    <row r="20" spans="1:14" s="170" customFormat="1" ht="14.25" customHeight="1">
      <c r="A20" s="178"/>
      <c r="B20" s="190" t="s">
        <v>416</v>
      </c>
      <c r="C20" s="190" t="s">
        <v>423</v>
      </c>
      <c r="D20" s="190" t="s">
        <v>424</v>
      </c>
      <c r="E20" s="190" t="s">
        <v>703</v>
      </c>
      <c r="F20" s="146"/>
      <c r="G20" s="146">
        <v>24</v>
      </c>
      <c r="H20" s="146" t="s">
        <v>724</v>
      </c>
      <c r="I20" s="190" t="s">
        <v>444</v>
      </c>
      <c r="J20" s="190" t="s">
        <v>423</v>
      </c>
      <c r="K20" s="190" t="s">
        <v>445</v>
      </c>
      <c r="L20" s="176"/>
    </row>
    <row r="21" spans="1:14" s="170" customFormat="1" ht="14.25" customHeight="1">
      <c r="A21" s="178"/>
      <c r="B21" s="190" t="s">
        <v>416</v>
      </c>
      <c r="C21" s="190" t="s">
        <v>417</v>
      </c>
      <c r="D21" s="190" t="s">
        <v>418</v>
      </c>
      <c r="E21" s="190" t="s">
        <v>703</v>
      </c>
      <c r="F21" s="169"/>
      <c r="G21" s="169">
        <v>85</v>
      </c>
      <c r="H21" s="169" t="s">
        <v>45</v>
      </c>
      <c r="I21" s="190" t="s">
        <v>337</v>
      </c>
      <c r="J21" s="190" t="s">
        <v>417</v>
      </c>
      <c r="K21" s="190" t="s">
        <v>439</v>
      </c>
      <c r="L21" s="176"/>
    </row>
    <row r="22" spans="1:14" s="170" customFormat="1" ht="14.25" customHeight="1">
      <c r="A22" s="178"/>
      <c r="B22" s="190" t="s">
        <v>416</v>
      </c>
      <c r="C22" s="190" t="s">
        <v>653</v>
      </c>
      <c r="D22" s="190" t="s">
        <v>210</v>
      </c>
      <c r="E22" s="190" t="s">
        <v>703</v>
      </c>
      <c r="F22" s="169"/>
      <c r="G22" s="169">
        <v>10</v>
      </c>
      <c r="H22" s="169" t="s">
        <v>724</v>
      </c>
      <c r="I22" s="190" t="s">
        <v>654</v>
      </c>
      <c r="J22" s="190" t="s">
        <v>655</v>
      </c>
      <c r="K22" s="190" t="s">
        <v>656</v>
      </c>
      <c r="L22" s="176"/>
    </row>
    <row r="23" spans="1:14" s="150" customFormat="1" ht="14.25" customHeight="1">
      <c r="A23" s="177"/>
      <c r="B23" s="190" t="s">
        <v>416</v>
      </c>
      <c r="C23" s="190" t="s">
        <v>542</v>
      </c>
      <c r="D23" s="190" t="s">
        <v>543</v>
      </c>
      <c r="E23" s="190" t="s">
        <v>703</v>
      </c>
      <c r="F23" s="146"/>
      <c r="G23" s="146">
        <v>77</v>
      </c>
      <c r="H23" s="146" t="s">
        <v>45</v>
      </c>
      <c r="I23" s="190" t="s">
        <v>549</v>
      </c>
      <c r="J23" s="190" t="s">
        <v>542</v>
      </c>
      <c r="K23" s="190" t="s">
        <v>498</v>
      </c>
      <c r="L23" s="175"/>
    </row>
    <row r="24" spans="1:14" s="150" customFormat="1" ht="14.25" customHeight="1">
      <c r="A24" s="177"/>
      <c r="B24" s="190" t="s">
        <v>416</v>
      </c>
      <c r="C24" s="190" t="s">
        <v>502</v>
      </c>
      <c r="D24" s="190" t="s">
        <v>503</v>
      </c>
      <c r="E24" s="190" t="s">
        <v>703</v>
      </c>
      <c r="F24" s="169"/>
      <c r="G24" s="169">
        <v>1</v>
      </c>
      <c r="H24" s="169" t="s">
        <v>744</v>
      </c>
      <c r="I24" s="190" t="s">
        <v>500</v>
      </c>
      <c r="J24" s="190" t="s">
        <v>501</v>
      </c>
      <c r="K24" s="190" t="s">
        <v>504</v>
      </c>
      <c r="L24" s="175"/>
    </row>
    <row r="25" spans="1:14" s="150" customFormat="1" ht="14.25" customHeight="1">
      <c r="A25" s="177"/>
      <c r="B25" s="190" t="s">
        <v>416</v>
      </c>
      <c r="C25" s="190" t="s">
        <v>365</v>
      </c>
      <c r="D25" s="190" t="s">
        <v>427</v>
      </c>
      <c r="E25" s="190" t="s">
        <v>703</v>
      </c>
      <c r="F25" s="169"/>
      <c r="G25" s="169">
        <v>52</v>
      </c>
      <c r="H25" s="169" t="s">
        <v>724</v>
      </c>
      <c r="I25" s="190" t="s">
        <v>397</v>
      </c>
      <c r="J25" s="190" t="s">
        <v>365</v>
      </c>
      <c r="K25" s="190" t="s">
        <v>135</v>
      </c>
      <c r="L25" s="175"/>
    </row>
    <row r="26" spans="1:14" s="150" customFormat="1" ht="14.25" customHeight="1">
      <c r="A26" s="177"/>
      <c r="B26" s="190" t="s">
        <v>416</v>
      </c>
      <c r="C26" s="190" t="s">
        <v>419</v>
      </c>
      <c r="D26" s="190" t="s">
        <v>420</v>
      </c>
      <c r="E26" s="190" t="s">
        <v>703</v>
      </c>
      <c r="F26" s="169"/>
      <c r="G26" s="169">
        <v>6</v>
      </c>
      <c r="H26" s="169" t="s">
        <v>724</v>
      </c>
      <c r="I26" s="190" t="s">
        <v>440</v>
      </c>
      <c r="J26" s="190" t="s">
        <v>419</v>
      </c>
      <c r="K26" s="190" t="s">
        <v>441</v>
      </c>
      <c r="L26" s="175"/>
    </row>
    <row r="27" spans="1:14" s="150" customFormat="1" ht="14.25" customHeight="1">
      <c r="A27" s="177"/>
      <c r="B27" s="190" t="s">
        <v>416</v>
      </c>
      <c r="C27" s="190" t="s">
        <v>667</v>
      </c>
      <c r="D27" s="190" t="s">
        <v>320</v>
      </c>
      <c r="E27" s="190" t="s">
        <v>703</v>
      </c>
      <c r="F27" s="146"/>
      <c r="G27" s="146">
        <v>96</v>
      </c>
      <c r="H27" s="146" t="s">
        <v>740</v>
      </c>
      <c r="I27" s="190" t="s">
        <v>668</v>
      </c>
      <c r="J27" s="190" t="s">
        <v>667</v>
      </c>
      <c r="K27" s="190" t="s">
        <v>673</v>
      </c>
      <c r="L27" s="175"/>
    </row>
    <row r="28" spans="1:14" s="150" customFormat="1" ht="14.25" customHeight="1">
      <c r="A28" s="177"/>
      <c r="B28" s="190" t="s">
        <v>416</v>
      </c>
      <c r="C28" s="190" t="s">
        <v>421</v>
      </c>
      <c r="D28" s="190" t="s">
        <v>422</v>
      </c>
      <c r="E28" s="190" t="s">
        <v>703</v>
      </c>
      <c r="F28" s="169"/>
      <c r="G28" s="169">
        <v>2</v>
      </c>
      <c r="H28" s="169" t="s">
        <v>724</v>
      </c>
      <c r="I28" s="190" t="s">
        <v>442</v>
      </c>
      <c r="J28" s="190" t="s">
        <v>421</v>
      </c>
      <c r="K28" s="190" t="s">
        <v>443</v>
      </c>
      <c r="L28" s="175"/>
    </row>
    <row r="29" spans="1:14" s="150" customFormat="1" ht="14.25" customHeight="1">
      <c r="A29" s="177"/>
      <c r="B29" s="190" t="s">
        <v>416</v>
      </c>
      <c r="C29" s="190" t="s">
        <v>669</v>
      </c>
      <c r="D29" s="190" t="s">
        <v>670</v>
      </c>
      <c r="E29" s="190" t="s">
        <v>703</v>
      </c>
      <c r="F29" s="169"/>
      <c r="G29" s="169">
        <v>22</v>
      </c>
      <c r="H29" s="169" t="s">
        <v>744</v>
      </c>
      <c r="I29" s="190" t="s">
        <v>346</v>
      </c>
      <c r="J29" s="190" t="s">
        <v>674</v>
      </c>
      <c r="K29" s="190" t="s">
        <v>675</v>
      </c>
      <c r="L29" s="175"/>
    </row>
    <row r="30" spans="1:14" s="150" customFormat="1" ht="14.25" customHeight="1">
      <c r="A30" s="177"/>
      <c r="B30" s="190" t="s">
        <v>416</v>
      </c>
      <c r="C30" s="190" t="s">
        <v>435</v>
      </c>
      <c r="D30" s="190" t="s">
        <v>436</v>
      </c>
      <c r="E30" s="190"/>
      <c r="F30" s="169"/>
      <c r="G30" s="169">
        <v>34</v>
      </c>
      <c r="H30" s="169" t="s">
        <v>714</v>
      </c>
      <c r="I30" s="190" t="s">
        <v>455</v>
      </c>
      <c r="J30" s="190" t="s">
        <v>435</v>
      </c>
      <c r="K30" s="190" t="s">
        <v>456</v>
      </c>
      <c r="L30" s="175"/>
    </row>
    <row r="31" spans="1:14" s="150" customFormat="1" ht="14.25" customHeight="1">
      <c r="A31" s="177"/>
      <c r="B31" s="190" t="s">
        <v>416</v>
      </c>
      <c r="C31" s="190" t="s">
        <v>544</v>
      </c>
      <c r="D31" s="190" t="s">
        <v>545</v>
      </c>
      <c r="E31" s="190" t="s">
        <v>703</v>
      </c>
      <c r="F31" s="169"/>
      <c r="G31" s="169"/>
      <c r="H31" s="169"/>
      <c r="I31" s="190" t="s">
        <v>550</v>
      </c>
      <c r="J31" s="190" t="s">
        <v>551</v>
      </c>
      <c r="K31" s="190" t="s">
        <v>493</v>
      </c>
      <c r="L31" s="175"/>
    </row>
    <row r="32" spans="1:14" s="150" customFormat="1" ht="14.25" customHeight="1">
      <c r="A32" s="177"/>
      <c r="B32" s="190" t="s">
        <v>416</v>
      </c>
      <c r="C32" s="190" t="s">
        <v>752</v>
      </c>
      <c r="D32" s="190" t="s">
        <v>753</v>
      </c>
      <c r="E32" s="190" t="s">
        <v>703</v>
      </c>
      <c r="F32" s="169"/>
      <c r="G32" s="169"/>
      <c r="H32" s="169"/>
      <c r="I32" s="190" t="s">
        <v>243</v>
      </c>
      <c r="J32" s="190" t="s">
        <v>754</v>
      </c>
      <c r="K32" s="190" t="s">
        <v>755</v>
      </c>
      <c r="L32" s="175"/>
      <c r="M32" s="244">
        <v>25</v>
      </c>
      <c r="N32" s="150" t="s">
        <v>49</v>
      </c>
    </row>
    <row r="33" spans="1:12" s="150" customFormat="1" ht="14.25" customHeight="1">
      <c r="A33" s="177"/>
      <c r="B33" s="190"/>
      <c r="C33" s="190"/>
      <c r="D33" s="190"/>
      <c r="E33" s="190"/>
      <c r="F33" s="146"/>
      <c r="G33" s="146"/>
      <c r="H33" s="146"/>
      <c r="I33" s="190"/>
      <c r="J33" s="190"/>
      <c r="K33" s="190"/>
      <c r="L33" s="175"/>
    </row>
    <row r="34" spans="1:12" s="150" customFormat="1" ht="14.25" customHeight="1">
      <c r="A34" s="177"/>
      <c r="B34" s="147"/>
      <c r="C34" s="147"/>
      <c r="D34" s="147"/>
      <c r="E34" s="147"/>
      <c r="F34" s="146"/>
      <c r="G34" s="146"/>
      <c r="H34" s="146"/>
      <c r="I34" s="147"/>
      <c r="J34" s="147"/>
      <c r="K34" s="147"/>
      <c r="L34" s="175"/>
    </row>
    <row r="35" spans="1:12" s="14" customFormat="1">
      <c r="B35" s="96" t="s">
        <v>67</v>
      </c>
      <c r="C35" s="96" t="s">
        <v>86</v>
      </c>
      <c r="D35" s="96" t="s">
        <v>85</v>
      </c>
      <c r="E35" s="96"/>
      <c r="F35" s="97" t="s">
        <v>87</v>
      </c>
      <c r="G35" s="97" t="s">
        <v>88</v>
      </c>
      <c r="H35" s="97"/>
      <c r="I35" s="96" t="s">
        <v>89</v>
      </c>
      <c r="J35" s="96" t="s">
        <v>90</v>
      </c>
      <c r="K35" s="96" t="s">
        <v>91</v>
      </c>
    </row>
    <row r="36" spans="1:12">
      <c r="D36" s="93" t="s">
        <v>73</v>
      </c>
      <c r="E36" s="93"/>
      <c r="F36" s="93" t="s">
        <v>74</v>
      </c>
    </row>
    <row r="37" spans="1:12">
      <c r="B37" s="94" t="s">
        <v>71</v>
      </c>
      <c r="C37" s="216" t="s">
        <v>711</v>
      </c>
      <c r="D37" s="94"/>
      <c r="E37" s="94"/>
      <c r="F37" s="99"/>
    </row>
    <row r="38" spans="1:12">
      <c r="B38" s="94" t="s">
        <v>72</v>
      </c>
      <c r="C38" s="94"/>
      <c r="D38" s="94"/>
      <c r="E38" s="94"/>
      <c r="F38" s="99"/>
    </row>
    <row r="39" spans="1:12">
      <c r="B39" s="94" t="s">
        <v>72</v>
      </c>
      <c r="C39" s="94"/>
      <c r="D39" s="94"/>
      <c r="E39" s="94"/>
      <c r="F39" s="99"/>
    </row>
    <row r="40" spans="1:12">
      <c r="B40" s="94" t="s">
        <v>75</v>
      </c>
      <c r="C40" s="174"/>
      <c r="D40" s="94"/>
      <c r="E40" s="94"/>
      <c r="F40" s="95"/>
    </row>
  </sheetData>
  <sortState ref="B8:I32">
    <sortCondition ref="C8:C32"/>
  </sortState>
  <phoneticPr fontId="73" type="noConversion"/>
  <conditionalFormatting sqref="F8">
    <cfRule type="cellIs" dxfId="1" priority="2" operator="greaterThanOrEqual">
      <formula>130</formula>
    </cfRule>
  </conditionalFormatting>
  <conditionalFormatting sqref="F8:F34">
    <cfRule type="cellIs" dxfId="0" priority="1" operator="greaterThanOrEqual">
      <formula>$F$6</formula>
    </cfRule>
  </conditionalFormatting>
  <pageMargins left="0.2" right="0.2" top="0.25" bottom="0.25" header="0.5" footer="0.5"/>
  <pageSetup orientation="landscape" r:id="rId1"/>
  <headerFooter>
    <oddFooter>&amp;COAAONLINE.COM&amp;R2014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O31"/>
  <sheetViews>
    <sheetView topLeftCell="A13" workbookViewId="0">
      <selection activeCell="F32" sqref="F32"/>
    </sheetView>
  </sheetViews>
  <sheetFormatPr defaultColWidth="8.85546875" defaultRowHeight="15"/>
  <cols>
    <col min="1" max="1" width="7.7109375" customWidth="1"/>
    <col min="2" max="2" width="5.42578125" style="44" bestFit="1" customWidth="1"/>
    <col min="3" max="8" width="13.42578125" customWidth="1"/>
  </cols>
  <sheetData>
    <row r="1" spans="1:15">
      <c r="A1" s="58" t="s">
        <v>465</v>
      </c>
      <c r="D1" s="44">
        <v>2014</v>
      </c>
      <c r="G1" s="180" t="s">
        <v>488</v>
      </c>
      <c r="H1" s="44"/>
    </row>
    <row r="2" spans="1:15" s="145" customFormat="1">
      <c r="A2" s="58"/>
      <c r="B2" s="44"/>
      <c r="G2" s="181" t="s">
        <v>487</v>
      </c>
      <c r="H2" s="181" t="s">
        <v>487</v>
      </c>
    </row>
    <row r="3" spans="1:15">
      <c r="A3" s="182" t="s">
        <v>473</v>
      </c>
      <c r="B3" s="183"/>
      <c r="C3" s="184" t="s">
        <v>461</v>
      </c>
      <c r="D3" s="184" t="s">
        <v>462</v>
      </c>
      <c r="E3" s="184" t="s">
        <v>463</v>
      </c>
      <c r="F3" s="184" t="s">
        <v>464</v>
      </c>
      <c r="G3" s="171" t="s">
        <v>461</v>
      </c>
      <c r="H3" s="171" t="s">
        <v>462</v>
      </c>
      <c r="I3" s="35"/>
      <c r="J3" s="179"/>
      <c r="K3" s="35"/>
      <c r="L3" s="35"/>
      <c r="M3" s="35"/>
      <c r="N3" s="35"/>
      <c r="O3" s="35"/>
    </row>
    <row r="4" spans="1:15">
      <c r="H4" s="35"/>
      <c r="I4" s="35"/>
      <c r="J4" s="35"/>
      <c r="K4" s="35"/>
      <c r="L4" s="35"/>
      <c r="M4" s="35"/>
      <c r="N4" s="35"/>
      <c r="O4" s="35"/>
    </row>
    <row r="5" spans="1:15">
      <c r="A5" t="s">
        <v>177</v>
      </c>
      <c r="B5" s="65" t="s">
        <v>33</v>
      </c>
      <c r="H5" s="35"/>
      <c r="I5" s="35"/>
      <c r="J5" s="35"/>
      <c r="K5" s="35"/>
      <c r="L5" s="35"/>
      <c r="M5" s="35"/>
      <c r="N5" s="35"/>
      <c r="O5" s="35"/>
    </row>
    <row r="6" spans="1:15">
      <c r="B6" s="44" t="s">
        <v>471</v>
      </c>
      <c r="H6" s="35"/>
      <c r="I6" s="35"/>
      <c r="J6" s="35"/>
      <c r="K6" s="35"/>
      <c r="L6" s="35"/>
      <c r="M6" s="35"/>
      <c r="N6" s="35"/>
      <c r="O6" s="35"/>
    </row>
    <row r="7" spans="1:15" s="145" customFormat="1" ht="8.25" customHeight="1">
      <c r="A7" s="131"/>
      <c r="B7" s="163"/>
      <c r="C7" s="166" t="s">
        <v>474</v>
      </c>
      <c r="D7" s="131"/>
      <c r="E7" s="131"/>
      <c r="F7" s="131"/>
      <c r="G7" s="161"/>
      <c r="H7" s="161"/>
      <c r="I7" s="35"/>
      <c r="J7" s="35"/>
      <c r="K7" s="35"/>
      <c r="L7" s="35"/>
      <c r="M7" s="35"/>
      <c r="N7" s="35"/>
      <c r="O7" s="35"/>
    </row>
    <row r="8" spans="1:15" s="145" customFormat="1">
      <c r="B8" s="44"/>
      <c r="H8" s="35"/>
      <c r="I8" s="35"/>
      <c r="J8" s="35"/>
      <c r="K8" s="35"/>
      <c r="L8" s="35"/>
      <c r="M8" s="35"/>
      <c r="N8" s="35"/>
      <c r="O8" s="35"/>
    </row>
    <row r="9" spans="1:15">
      <c r="A9" t="s">
        <v>209</v>
      </c>
      <c r="B9" s="65" t="s">
        <v>34</v>
      </c>
      <c r="H9" s="35"/>
      <c r="I9" s="35"/>
      <c r="J9" s="35"/>
      <c r="K9" s="35"/>
      <c r="L9" s="35"/>
      <c r="M9" s="35"/>
      <c r="N9" s="35"/>
      <c r="O9" s="35"/>
    </row>
    <row r="10" spans="1:15">
      <c r="B10" s="44" t="s">
        <v>471</v>
      </c>
    </row>
    <row r="11" spans="1:15" s="145" customFormat="1" ht="8.25" customHeight="1">
      <c r="A11" s="122"/>
      <c r="B11" s="165"/>
      <c r="C11" s="167" t="s">
        <v>475</v>
      </c>
      <c r="D11" s="122"/>
      <c r="E11" s="122"/>
      <c r="F11" s="122"/>
      <c r="G11" s="122"/>
      <c r="H11" s="122"/>
    </row>
    <row r="12" spans="1:15" s="145" customFormat="1">
      <c r="B12" s="44"/>
    </row>
    <row r="13" spans="1:15">
      <c r="A13" t="s">
        <v>299</v>
      </c>
      <c r="B13" s="65" t="s">
        <v>35</v>
      </c>
      <c r="C13" s="162" t="s">
        <v>472</v>
      </c>
      <c r="D13" t="s">
        <v>485</v>
      </c>
      <c r="E13" s="162" t="s">
        <v>472</v>
      </c>
      <c r="F13" s="162" t="s">
        <v>472</v>
      </c>
      <c r="G13" s="162" t="s">
        <v>489</v>
      </c>
      <c r="H13" s="162" t="s">
        <v>489</v>
      </c>
    </row>
    <row r="14" spans="1:15">
      <c r="B14" s="44" t="s">
        <v>471</v>
      </c>
      <c r="D14" s="44" t="s">
        <v>486</v>
      </c>
    </row>
    <row r="15" spans="1:15" s="145" customFormat="1" ht="8.25" customHeight="1">
      <c r="A15" s="161"/>
      <c r="B15" s="164"/>
      <c r="C15" s="166" t="s">
        <v>475</v>
      </c>
      <c r="D15" s="161"/>
      <c r="E15" s="161"/>
      <c r="F15" s="161"/>
      <c r="G15" s="161"/>
      <c r="H15" s="161"/>
    </row>
    <row r="16" spans="1:15" s="145" customFormat="1">
      <c r="B16" s="44"/>
    </row>
    <row r="17" spans="1:8">
      <c r="A17" t="s">
        <v>466</v>
      </c>
      <c r="B17" s="65" t="s">
        <v>36</v>
      </c>
      <c r="C17" s="162" t="s">
        <v>472</v>
      </c>
      <c r="D17" s="162" t="s">
        <v>472</v>
      </c>
      <c r="E17" s="162" t="s">
        <v>472</v>
      </c>
      <c r="F17" s="44" t="s">
        <v>468</v>
      </c>
      <c r="G17" s="162" t="s">
        <v>489</v>
      </c>
      <c r="H17" s="162" t="s">
        <v>489</v>
      </c>
    </row>
    <row r="18" spans="1:8">
      <c r="B18" s="44" t="s">
        <v>471</v>
      </c>
      <c r="F18" s="44" t="s">
        <v>476</v>
      </c>
    </row>
    <row r="19" spans="1:8" s="145" customFormat="1" ht="8.25" customHeight="1">
      <c r="A19" s="122"/>
      <c r="B19" s="165"/>
      <c r="C19" s="167" t="s">
        <v>474</v>
      </c>
      <c r="D19" s="122"/>
      <c r="E19" s="122"/>
      <c r="F19" s="122"/>
      <c r="G19" s="122"/>
      <c r="H19" s="122"/>
    </row>
    <row r="20" spans="1:8" s="145" customFormat="1">
      <c r="B20" s="44"/>
    </row>
    <row r="21" spans="1:8">
      <c r="A21" t="s">
        <v>467</v>
      </c>
      <c r="B21" s="65" t="s">
        <v>36</v>
      </c>
      <c r="C21" s="162" t="s">
        <v>472</v>
      </c>
      <c r="D21" s="162" t="s">
        <v>472</v>
      </c>
      <c r="E21" s="44" t="s">
        <v>469</v>
      </c>
      <c r="F21" s="162" t="s">
        <v>472</v>
      </c>
      <c r="G21" s="162" t="s">
        <v>489</v>
      </c>
      <c r="H21" s="162" t="s">
        <v>489</v>
      </c>
    </row>
    <row r="22" spans="1:8">
      <c r="B22" s="44" t="s">
        <v>471</v>
      </c>
      <c r="E22" s="44" t="s">
        <v>470</v>
      </c>
    </row>
    <row r="23" spans="1:8" s="145" customFormat="1" ht="8.25" customHeight="1">
      <c r="A23" s="159"/>
      <c r="B23" s="160"/>
      <c r="C23" s="168" t="s">
        <v>474</v>
      </c>
      <c r="D23" s="159"/>
      <c r="E23" s="160"/>
      <c r="F23" s="159"/>
      <c r="G23" s="159"/>
      <c r="H23" s="159"/>
    </row>
    <row r="24" spans="1:8" s="145" customFormat="1">
      <c r="B24" s="44"/>
      <c r="F24" s="44"/>
    </row>
    <row r="25" spans="1:8">
      <c r="A25" t="s">
        <v>365</v>
      </c>
      <c r="B25" s="65" t="s">
        <v>37</v>
      </c>
      <c r="C25" s="44" t="s">
        <v>506</v>
      </c>
      <c r="D25" s="162" t="s">
        <v>472</v>
      </c>
      <c r="E25" s="162" t="s">
        <v>472</v>
      </c>
      <c r="F25" s="162" t="s">
        <v>472</v>
      </c>
      <c r="G25" s="162" t="s">
        <v>489</v>
      </c>
      <c r="H25" s="162" t="s">
        <v>489</v>
      </c>
    </row>
    <row r="26" spans="1:8">
      <c r="B26" s="44" t="s">
        <v>471</v>
      </c>
      <c r="C26" s="44" t="s">
        <v>476</v>
      </c>
    </row>
    <row r="27" spans="1:8" s="145" customFormat="1" ht="8.25" customHeight="1">
      <c r="A27" s="122"/>
      <c r="B27" s="165"/>
      <c r="C27" s="167" t="s">
        <v>474</v>
      </c>
      <c r="D27" s="122"/>
      <c r="E27" s="122"/>
      <c r="F27" s="122"/>
      <c r="G27" s="122"/>
      <c r="H27" s="122"/>
    </row>
    <row r="28" spans="1:8" s="145" customFormat="1">
      <c r="B28" s="44"/>
    </row>
    <row r="29" spans="1:8">
      <c r="B29" s="65" t="s">
        <v>38</v>
      </c>
      <c r="D29" s="162" t="s">
        <v>472</v>
      </c>
      <c r="E29" s="162" t="s">
        <v>472</v>
      </c>
      <c r="F29" s="162" t="s">
        <v>472</v>
      </c>
      <c r="G29" s="162" t="s">
        <v>489</v>
      </c>
      <c r="H29" s="162" t="s">
        <v>489</v>
      </c>
    </row>
    <row r="30" spans="1:8">
      <c r="B30" s="44" t="s">
        <v>471</v>
      </c>
    </row>
    <row r="31" spans="1:8" ht="8.25" customHeight="1">
      <c r="A31" s="159"/>
      <c r="B31" s="160"/>
      <c r="C31" s="168" t="s">
        <v>475</v>
      </c>
      <c r="D31" s="159"/>
      <c r="E31" s="159"/>
      <c r="F31" s="159"/>
      <c r="G31" s="159"/>
      <c r="H31" s="159"/>
    </row>
  </sheetData>
  <phoneticPr fontId="73" type="noConversion"/>
  <pageMargins left="0" right="0" top="0.25" bottom="0.2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0:O173"/>
  <sheetViews>
    <sheetView workbookViewId="0">
      <selection activeCell="D41" sqref="D41"/>
    </sheetView>
  </sheetViews>
  <sheetFormatPr defaultRowHeight="12.75"/>
  <cols>
    <col min="1" max="1" width="9.7109375" style="259" bestFit="1" customWidth="1"/>
    <col min="2" max="2" width="12.85546875" style="259" bestFit="1" customWidth="1"/>
    <col min="3" max="3" width="13" style="259" bestFit="1" customWidth="1"/>
    <col min="4" max="4" width="13.85546875" style="258" bestFit="1" customWidth="1"/>
    <col min="5" max="5" width="13.7109375" style="258" bestFit="1" customWidth="1"/>
    <col min="6" max="6" width="25.7109375" style="258" bestFit="1" customWidth="1"/>
    <col min="7" max="7" width="10.7109375" style="259" bestFit="1" customWidth="1"/>
    <col min="8" max="8" width="18.85546875" style="258" bestFit="1" customWidth="1"/>
    <col min="9" max="9" width="10.85546875" style="259" bestFit="1" customWidth="1"/>
    <col min="10" max="10" width="10.7109375" style="259" bestFit="1" customWidth="1"/>
    <col min="11" max="11" width="18.7109375" style="259" bestFit="1" customWidth="1"/>
    <col min="12" max="12" width="20.5703125" style="259" bestFit="1" customWidth="1"/>
    <col min="13" max="13" width="11.28515625" style="259" bestFit="1" customWidth="1"/>
    <col min="14" max="14" width="8.5703125" style="266" bestFit="1" customWidth="1"/>
    <col min="15" max="15" width="9.7109375" style="259" bestFit="1" customWidth="1"/>
    <col min="16" max="16384" width="9.140625" style="259"/>
  </cols>
  <sheetData>
    <row r="10" spans="1:15">
      <c r="A10" s="259" t="s">
        <v>944</v>
      </c>
      <c r="B10" s="259" t="s">
        <v>86</v>
      </c>
      <c r="C10" s="259" t="s">
        <v>85</v>
      </c>
      <c r="D10" s="258" t="s">
        <v>772</v>
      </c>
      <c r="E10" s="258" t="s">
        <v>773</v>
      </c>
      <c r="F10" s="258" t="s">
        <v>74</v>
      </c>
      <c r="G10" s="259" t="s">
        <v>774</v>
      </c>
      <c r="H10" s="258" t="s">
        <v>775</v>
      </c>
      <c r="I10" s="259" t="s">
        <v>776</v>
      </c>
      <c r="J10" s="259" t="s">
        <v>777</v>
      </c>
      <c r="K10" s="259" t="s">
        <v>778</v>
      </c>
      <c r="L10" s="259" t="s">
        <v>779</v>
      </c>
      <c r="M10" s="259" t="s">
        <v>947</v>
      </c>
      <c r="N10" s="266" t="s">
        <v>951</v>
      </c>
      <c r="O10" s="281" t="s">
        <v>64</v>
      </c>
    </row>
    <row r="11" spans="1:15">
      <c r="A11" s="259" t="s">
        <v>152</v>
      </c>
      <c r="B11" s="259" t="s">
        <v>511</v>
      </c>
      <c r="C11" s="259" t="s">
        <v>512</v>
      </c>
      <c r="D11" s="258" t="s">
        <v>516</v>
      </c>
      <c r="E11" s="258" t="s">
        <v>517</v>
      </c>
      <c r="F11" s="258" t="s">
        <v>518</v>
      </c>
      <c r="G11" s="260">
        <v>175</v>
      </c>
      <c r="H11" s="258" t="s">
        <v>780</v>
      </c>
      <c r="I11" s="260">
        <v>175</v>
      </c>
      <c r="J11" s="260">
        <v>168.25</v>
      </c>
      <c r="K11" s="260">
        <v>0</v>
      </c>
      <c r="M11" s="260"/>
      <c r="O11" s="279"/>
    </row>
    <row r="12" spans="1:15">
      <c r="A12" s="259" t="s">
        <v>152</v>
      </c>
      <c r="B12" s="259" t="s">
        <v>173</v>
      </c>
      <c r="C12" s="259" t="s">
        <v>174</v>
      </c>
      <c r="D12" s="258" t="s">
        <v>200</v>
      </c>
      <c r="E12" s="258" t="s">
        <v>173</v>
      </c>
      <c r="F12" s="258" t="s">
        <v>201</v>
      </c>
      <c r="G12" s="260">
        <v>135</v>
      </c>
      <c r="H12" s="258" t="s">
        <v>781</v>
      </c>
      <c r="I12" s="260">
        <v>135</v>
      </c>
      <c r="J12" s="260">
        <v>129.44999999999999</v>
      </c>
      <c r="K12" s="260">
        <v>0</v>
      </c>
      <c r="M12" s="260"/>
      <c r="O12" s="279"/>
    </row>
    <row r="13" spans="1:15">
      <c r="A13" s="259" t="s">
        <v>152</v>
      </c>
      <c r="B13" s="259" t="s">
        <v>513</v>
      </c>
      <c r="C13" s="259" t="s">
        <v>514</v>
      </c>
      <c r="D13" s="258" t="s">
        <v>348</v>
      </c>
      <c r="E13" s="258" t="s">
        <v>519</v>
      </c>
      <c r="F13" s="258" t="s">
        <v>520</v>
      </c>
      <c r="G13" s="260">
        <v>0</v>
      </c>
      <c r="H13" s="258" t="s">
        <v>782</v>
      </c>
      <c r="I13" s="260">
        <v>175</v>
      </c>
      <c r="J13" s="260">
        <v>0</v>
      </c>
      <c r="K13" s="260">
        <v>175</v>
      </c>
      <c r="L13" s="259" t="s">
        <v>783</v>
      </c>
      <c r="M13" s="260"/>
      <c r="O13" s="279"/>
    </row>
    <row r="14" spans="1:15">
      <c r="A14" s="259" t="s">
        <v>152</v>
      </c>
      <c r="B14" s="259" t="s">
        <v>177</v>
      </c>
      <c r="C14" s="259" t="s">
        <v>178</v>
      </c>
      <c r="D14" s="258" t="s">
        <v>203</v>
      </c>
      <c r="E14" s="258" t="s">
        <v>177</v>
      </c>
      <c r="F14" s="258" t="s">
        <v>204</v>
      </c>
      <c r="G14" s="260">
        <v>135</v>
      </c>
      <c r="H14" s="258" t="s">
        <v>784</v>
      </c>
      <c r="I14" s="260">
        <v>135</v>
      </c>
      <c r="J14" s="260">
        <v>129.44999999999999</v>
      </c>
      <c r="K14" s="260">
        <v>0</v>
      </c>
      <c r="M14" s="260"/>
      <c r="O14" s="279"/>
    </row>
    <row r="15" spans="1:15">
      <c r="A15" s="259" t="s">
        <v>152</v>
      </c>
      <c r="B15" s="259" t="s">
        <v>156</v>
      </c>
      <c r="C15" s="259" t="s">
        <v>157</v>
      </c>
      <c r="D15" s="258" t="s">
        <v>183</v>
      </c>
      <c r="E15" s="258" t="s">
        <v>156</v>
      </c>
      <c r="F15" s="258" t="s">
        <v>184</v>
      </c>
      <c r="G15" s="260">
        <v>135</v>
      </c>
      <c r="H15" s="258" t="s">
        <v>785</v>
      </c>
      <c r="I15" s="260">
        <v>135</v>
      </c>
      <c r="J15" s="260">
        <v>129.44999999999999</v>
      </c>
      <c r="K15" s="260">
        <v>0</v>
      </c>
      <c r="M15" s="260"/>
      <c r="O15" s="279"/>
    </row>
    <row r="16" spans="1:15">
      <c r="A16" s="259" t="s">
        <v>152</v>
      </c>
      <c r="B16" s="259" t="s">
        <v>685</v>
      </c>
      <c r="C16" s="259" t="s">
        <v>686</v>
      </c>
      <c r="D16" s="258" t="s">
        <v>687</v>
      </c>
      <c r="E16" s="258" t="s">
        <v>682</v>
      </c>
      <c r="F16" s="258" t="s">
        <v>683</v>
      </c>
      <c r="G16" s="260">
        <v>0</v>
      </c>
      <c r="H16" s="258" t="s">
        <v>786</v>
      </c>
      <c r="I16" s="260">
        <v>175</v>
      </c>
      <c r="J16" s="260">
        <v>0</v>
      </c>
      <c r="K16" s="260">
        <v>175</v>
      </c>
      <c r="L16" s="259" t="s">
        <v>787</v>
      </c>
      <c r="M16" s="260"/>
      <c r="O16" s="279"/>
    </row>
    <row r="17" spans="1:15">
      <c r="A17" s="259" t="s">
        <v>152</v>
      </c>
      <c r="B17" s="259" t="s">
        <v>155</v>
      </c>
      <c r="C17" s="259" t="s">
        <v>515</v>
      </c>
      <c r="D17" s="258" t="s">
        <v>180</v>
      </c>
      <c r="E17" s="258" t="s">
        <v>181</v>
      </c>
      <c r="F17" s="258" t="s">
        <v>182</v>
      </c>
      <c r="G17" s="260">
        <v>135</v>
      </c>
      <c r="H17" s="258" t="s">
        <v>788</v>
      </c>
      <c r="I17" s="260">
        <v>135</v>
      </c>
      <c r="J17" s="260">
        <v>129.44999999999999</v>
      </c>
      <c r="K17" s="260">
        <v>0</v>
      </c>
      <c r="M17" s="260"/>
      <c r="O17" s="279"/>
    </row>
    <row r="18" spans="1:15">
      <c r="A18" s="259" t="s">
        <v>152</v>
      </c>
      <c r="B18" s="259" t="s">
        <v>169</v>
      </c>
      <c r="C18" s="259" t="s">
        <v>170</v>
      </c>
      <c r="D18" s="258" t="s">
        <v>195</v>
      </c>
      <c r="E18" s="258" t="s">
        <v>196</v>
      </c>
      <c r="F18" s="258" t="s">
        <v>197</v>
      </c>
      <c r="G18" s="260">
        <v>135</v>
      </c>
      <c r="H18" s="258" t="s">
        <v>789</v>
      </c>
      <c r="I18" s="260">
        <v>135</v>
      </c>
      <c r="J18" s="260">
        <v>127.95</v>
      </c>
      <c r="K18" s="260">
        <v>0</v>
      </c>
      <c r="M18" s="260"/>
      <c r="O18" s="279"/>
    </row>
    <row r="19" spans="1:15">
      <c r="A19" s="259" t="s">
        <v>152</v>
      </c>
      <c r="B19" s="259" t="s">
        <v>171</v>
      </c>
      <c r="C19" s="259" t="s">
        <v>172</v>
      </c>
      <c r="D19" s="258" t="s">
        <v>198</v>
      </c>
      <c r="E19" s="258" t="s">
        <v>171</v>
      </c>
      <c r="F19" s="258" t="s">
        <v>199</v>
      </c>
      <c r="G19" s="260">
        <v>135</v>
      </c>
      <c r="H19" s="258" t="s">
        <v>790</v>
      </c>
      <c r="I19" s="260">
        <v>135</v>
      </c>
      <c r="J19" s="260">
        <v>129.44999999999999</v>
      </c>
      <c r="K19" s="260">
        <v>0</v>
      </c>
      <c r="M19" s="260"/>
      <c r="O19" s="279"/>
    </row>
    <row r="20" spans="1:15">
      <c r="A20" s="259" t="s">
        <v>152</v>
      </c>
      <c r="B20" s="259" t="s">
        <v>163</v>
      </c>
      <c r="C20" s="259" t="s">
        <v>164</v>
      </c>
      <c r="D20" s="258" t="s">
        <v>189</v>
      </c>
      <c r="E20" s="258" t="s">
        <v>190</v>
      </c>
      <c r="F20" s="258" t="s">
        <v>191</v>
      </c>
      <c r="G20" s="260">
        <v>135</v>
      </c>
      <c r="H20" s="258" t="s">
        <v>791</v>
      </c>
      <c r="I20" s="260">
        <v>135</v>
      </c>
      <c r="J20" s="260">
        <v>129.44999999999999</v>
      </c>
      <c r="K20" s="260">
        <v>0</v>
      </c>
      <c r="M20" s="260"/>
      <c r="O20" s="279"/>
    </row>
    <row r="21" spans="1:15">
      <c r="A21" s="259" t="s">
        <v>152</v>
      </c>
      <c r="B21" s="259" t="s">
        <v>165</v>
      </c>
      <c r="C21" s="259" t="s">
        <v>166</v>
      </c>
      <c r="D21" s="258" t="s">
        <v>192</v>
      </c>
      <c r="E21" s="258" t="s">
        <v>165</v>
      </c>
      <c r="F21" s="258" t="s">
        <v>193</v>
      </c>
      <c r="G21" s="260">
        <v>135</v>
      </c>
      <c r="H21" s="258" t="s">
        <v>792</v>
      </c>
      <c r="I21" s="260">
        <v>135</v>
      </c>
      <c r="J21" s="260">
        <v>130.19999999999999</v>
      </c>
      <c r="K21" s="260">
        <v>0</v>
      </c>
      <c r="M21" s="260"/>
      <c r="O21" s="279"/>
    </row>
    <row r="22" spans="1:15">
      <c r="A22" s="259" t="s">
        <v>152</v>
      </c>
      <c r="B22" s="259" t="s">
        <v>175</v>
      </c>
      <c r="C22" s="259" t="s">
        <v>176</v>
      </c>
      <c r="D22" s="258" t="s">
        <v>202</v>
      </c>
      <c r="E22" s="258" t="s">
        <v>175</v>
      </c>
      <c r="F22" s="258" t="s">
        <v>123</v>
      </c>
      <c r="G22" s="260">
        <v>135</v>
      </c>
      <c r="H22" s="258" t="s">
        <v>793</v>
      </c>
      <c r="I22" s="260">
        <v>135</v>
      </c>
      <c r="J22" s="260">
        <v>129.44999999999999</v>
      </c>
      <c r="K22" s="260">
        <v>0</v>
      </c>
      <c r="M22" s="260"/>
      <c r="O22" s="279"/>
    </row>
    <row r="23" spans="1:15">
      <c r="A23" s="259" t="s">
        <v>152</v>
      </c>
      <c r="B23" s="259" t="s">
        <v>160</v>
      </c>
      <c r="C23" s="259" t="s">
        <v>161</v>
      </c>
      <c r="D23" s="258" t="s">
        <v>187</v>
      </c>
      <c r="E23" s="258" t="s">
        <v>160</v>
      </c>
      <c r="F23" s="258" t="s">
        <v>188</v>
      </c>
      <c r="G23" s="260">
        <v>135</v>
      </c>
      <c r="H23" s="258" t="s">
        <v>794</v>
      </c>
      <c r="I23" s="260">
        <v>135</v>
      </c>
      <c r="J23" s="260">
        <v>130.19999999999999</v>
      </c>
      <c r="K23" s="260">
        <v>0</v>
      </c>
      <c r="M23" s="260"/>
      <c r="O23" s="279"/>
    </row>
    <row r="24" spans="1:15">
      <c r="A24" s="259" t="s">
        <v>152</v>
      </c>
      <c r="B24" s="259" t="s">
        <v>160</v>
      </c>
      <c r="C24" s="259" t="s">
        <v>162</v>
      </c>
      <c r="D24" s="258" t="s">
        <v>187</v>
      </c>
      <c r="E24" s="258" t="s">
        <v>160</v>
      </c>
      <c r="F24" s="258" t="s">
        <v>188</v>
      </c>
      <c r="G24" s="260">
        <v>135</v>
      </c>
      <c r="H24" s="258" t="s">
        <v>794</v>
      </c>
      <c r="I24" s="260">
        <v>135</v>
      </c>
      <c r="J24" s="260">
        <v>130.19999999999999</v>
      </c>
      <c r="K24" s="260">
        <v>0</v>
      </c>
      <c r="M24" s="260"/>
      <c r="O24" s="279"/>
    </row>
    <row r="25" spans="1:15">
      <c r="A25" s="259" t="s">
        <v>152</v>
      </c>
      <c r="B25" s="259" t="s">
        <v>153</v>
      </c>
      <c r="C25" s="259" t="s">
        <v>154</v>
      </c>
      <c r="D25" s="258" t="s">
        <v>179</v>
      </c>
      <c r="E25" s="258" t="s">
        <v>153</v>
      </c>
      <c r="F25" s="258" t="s">
        <v>121</v>
      </c>
      <c r="G25" s="260">
        <v>135</v>
      </c>
      <c r="H25" s="258" t="s">
        <v>795</v>
      </c>
      <c r="I25" s="260">
        <v>135</v>
      </c>
      <c r="J25" s="260">
        <v>129.44999999999999</v>
      </c>
      <c r="K25" s="260">
        <v>0</v>
      </c>
      <c r="M25" s="260"/>
      <c r="O25" s="279"/>
    </row>
    <row r="26" spans="1:15">
      <c r="A26" s="259" t="s">
        <v>152</v>
      </c>
      <c r="B26" s="259" t="s">
        <v>167</v>
      </c>
      <c r="C26" s="259" t="s">
        <v>168</v>
      </c>
      <c r="D26" s="258" t="s">
        <v>194</v>
      </c>
      <c r="E26" s="258" t="s">
        <v>167</v>
      </c>
      <c r="F26" s="258" t="s">
        <v>124</v>
      </c>
      <c r="G26" s="260">
        <v>135</v>
      </c>
      <c r="H26" s="258" t="s">
        <v>796</v>
      </c>
      <c r="I26" s="260">
        <v>135</v>
      </c>
      <c r="J26" s="260">
        <v>129.44999999999999</v>
      </c>
      <c r="K26" s="260">
        <v>0</v>
      </c>
      <c r="M26" s="260"/>
      <c r="O26" s="279"/>
    </row>
    <row r="27" spans="1:15">
      <c r="A27" s="259" t="s">
        <v>152</v>
      </c>
      <c r="B27" s="259" t="s">
        <v>422</v>
      </c>
      <c r="C27" s="259" t="s">
        <v>592</v>
      </c>
      <c r="D27" s="258" t="s">
        <v>240</v>
      </c>
      <c r="E27" s="258" t="s">
        <v>422</v>
      </c>
      <c r="F27" s="258" t="s">
        <v>688</v>
      </c>
      <c r="G27" s="260">
        <v>175</v>
      </c>
      <c r="H27" s="258" t="s">
        <v>797</v>
      </c>
      <c r="I27" s="260">
        <v>175</v>
      </c>
      <c r="J27" s="260">
        <v>168.25</v>
      </c>
      <c r="K27" s="260">
        <v>0</v>
      </c>
      <c r="M27" s="260"/>
      <c r="O27" s="279"/>
    </row>
    <row r="28" spans="1:15">
      <c r="A28" s="259" t="s">
        <v>152</v>
      </c>
      <c r="B28" s="259" t="s">
        <v>158</v>
      </c>
      <c r="C28" s="259" t="s">
        <v>159</v>
      </c>
      <c r="D28" s="258" t="s">
        <v>185</v>
      </c>
      <c r="E28" s="258" t="s">
        <v>158</v>
      </c>
      <c r="F28" s="258" t="s">
        <v>186</v>
      </c>
      <c r="G28" s="260">
        <v>135</v>
      </c>
      <c r="H28" s="258" t="s">
        <v>798</v>
      </c>
      <c r="I28" s="260">
        <v>135</v>
      </c>
      <c r="J28" s="260">
        <v>129.44999999999999</v>
      </c>
      <c r="K28" s="260">
        <v>0</v>
      </c>
      <c r="M28" s="260">
        <v>135</v>
      </c>
      <c r="N28" s="266">
        <f>COUNTIF(I11:I29,"135.00")</f>
        <v>14</v>
      </c>
      <c r="O28" s="279"/>
    </row>
    <row r="29" spans="1:15">
      <c r="A29" s="269" t="s">
        <v>152</v>
      </c>
      <c r="B29" s="269" t="s">
        <v>799</v>
      </c>
      <c r="C29" s="269" t="s">
        <v>800</v>
      </c>
      <c r="D29" s="270" t="s">
        <v>801</v>
      </c>
      <c r="E29" s="270" t="s">
        <v>799</v>
      </c>
      <c r="F29" s="270" t="s">
        <v>756</v>
      </c>
      <c r="G29" s="271">
        <v>70</v>
      </c>
      <c r="H29" s="270" t="s">
        <v>802</v>
      </c>
      <c r="I29" s="271">
        <v>175</v>
      </c>
      <c r="J29" s="271">
        <v>66.400000000000006</v>
      </c>
      <c r="K29" s="271">
        <v>105</v>
      </c>
      <c r="L29" s="269" t="s">
        <v>803</v>
      </c>
      <c r="M29" s="271">
        <v>175</v>
      </c>
      <c r="N29" s="267">
        <f>COUNTIF(I11:I29,"175.00")</f>
        <v>5</v>
      </c>
      <c r="O29" s="282">
        <f>SUM(Table1[[#This Row],[Cnt]]*40)</f>
        <v>200</v>
      </c>
    </row>
    <row r="30" spans="1:15" s="278" customFormat="1">
      <c r="A30" s="272">
        <v>19</v>
      </c>
      <c r="B30" s="273"/>
      <c r="C30" s="273"/>
      <c r="D30" s="274"/>
      <c r="E30" s="274"/>
      <c r="F30" s="274"/>
      <c r="G30" s="275">
        <v>2310</v>
      </c>
      <c r="H30" s="274"/>
      <c r="I30" s="275">
        <v>2765</v>
      </c>
      <c r="J30" s="275">
        <v>2215.9500000000003</v>
      </c>
      <c r="K30" s="275">
        <v>455</v>
      </c>
      <c r="L30" s="273"/>
      <c r="M30" s="277"/>
      <c r="N30" s="276">
        <f>SUBTOTAL(109,N11:N29)</f>
        <v>19</v>
      </c>
      <c r="O30" s="280"/>
    </row>
    <row r="31" spans="1:15">
      <c r="A31" s="259" t="s">
        <v>206</v>
      </c>
      <c r="B31" s="259" t="s">
        <v>213</v>
      </c>
      <c r="C31" s="259" t="s">
        <v>214</v>
      </c>
      <c r="D31" s="258" t="s">
        <v>245</v>
      </c>
      <c r="E31" s="258" t="s">
        <v>213</v>
      </c>
      <c r="F31" s="258" t="s">
        <v>246</v>
      </c>
      <c r="G31" s="260">
        <v>135</v>
      </c>
      <c r="H31" s="258" t="s">
        <v>804</v>
      </c>
      <c r="I31" s="260">
        <v>135</v>
      </c>
      <c r="J31" s="260">
        <v>127.95</v>
      </c>
      <c r="K31" s="260">
        <v>0</v>
      </c>
      <c r="M31" s="260"/>
      <c r="O31" s="279"/>
    </row>
    <row r="32" spans="1:15">
      <c r="A32" s="259" t="s">
        <v>206</v>
      </c>
      <c r="B32" s="259" t="s">
        <v>229</v>
      </c>
      <c r="C32" s="259" t="s">
        <v>230</v>
      </c>
      <c r="D32" s="258" t="s">
        <v>261</v>
      </c>
      <c r="E32" s="258" t="s">
        <v>229</v>
      </c>
      <c r="F32" s="258" t="s">
        <v>262</v>
      </c>
      <c r="G32" s="260">
        <v>135</v>
      </c>
      <c r="H32" s="258" t="s">
        <v>805</v>
      </c>
      <c r="I32" s="260">
        <v>135</v>
      </c>
      <c r="J32" s="260">
        <v>127.95</v>
      </c>
      <c r="K32" s="260">
        <v>0</v>
      </c>
      <c r="M32" s="260"/>
      <c r="O32" s="279"/>
    </row>
    <row r="33" spans="1:15">
      <c r="A33" s="259" t="s">
        <v>206</v>
      </c>
      <c r="B33" s="259" t="s">
        <v>211</v>
      </c>
      <c r="C33" s="259" t="s">
        <v>212</v>
      </c>
      <c r="D33" s="258" t="s">
        <v>243</v>
      </c>
      <c r="E33" s="258" t="s">
        <v>211</v>
      </c>
      <c r="F33" s="258" t="s">
        <v>244</v>
      </c>
      <c r="G33" s="260">
        <v>135</v>
      </c>
      <c r="H33" s="258" t="s">
        <v>806</v>
      </c>
      <c r="I33" s="260">
        <v>135</v>
      </c>
      <c r="J33" s="260">
        <v>129.44999999999999</v>
      </c>
      <c r="K33" s="260">
        <v>0</v>
      </c>
      <c r="M33" s="260"/>
      <c r="O33" s="279"/>
    </row>
    <row r="34" spans="1:15">
      <c r="A34" s="259" t="s">
        <v>206</v>
      </c>
      <c r="B34" s="259" t="s">
        <v>235</v>
      </c>
      <c r="C34" s="259" t="s">
        <v>236</v>
      </c>
      <c r="D34" s="258" t="s">
        <v>268</v>
      </c>
      <c r="E34" s="258" t="s">
        <v>269</v>
      </c>
      <c r="F34" s="258" t="s">
        <v>117</v>
      </c>
      <c r="G34" s="260">
        <v>135</v>
      </c>
      <c r="H34" s="258" t="s">
        <v>807</v>
      </c>
      <c r="I34" s="260">
        <v>135</v>
      </c>
      <c r="J34" s="260">
        <v>129.44999999999999</v>
      </c>
      <c r="K34" s="260">
        <v>0</v>
      </c>
      <c r="M34" s="260"/>
      <c r="O34" s="279"/>
    </row>
    <row r="35" spans="1:15">
      <c r="A35" s="259" t="s">
        <v>206</v>
      </c>
      <c r="B35" s="259" t="s">
        <v>223</v>
      </c>
      <c r="C35" s="259" t="s">
        <v>224</v>
      </c>
      <c r="D35" s="258" t="s">
        <v>255</v>
      </c>
      <c r="E35" s="258" t="s">
        <v>223</v>
      </c>
      <c r="F35" s="258" t="s">
        <v>256</v>
      </c>
      <c r="G35" s="260">
        <v>135</v>
      </c>
      <c r="H35" s="258" t="s">
        <v>808</v>
      </c>
      <c r="I35" s="260">
        <v>135</v>
      </c>
      <c r="J35" s="260">
        <v>130.19999999999999</v>
      </c>
      <c r="K35" s="260">
        <v>0</v>
      </c>
      <c r="M35" s="260"/>
      <c r="O35" s="279"/>
    </row>
    <row r="36" spans="1:15">
      <c r="A36" s="259" t="s">
        <v>206</v>
      </c>
      <c r="B36" s="259" t="s">
        <v>221</v>
      </c>
      <c r="C36" s="259" t="s">
        <v>222</v>
      </c>
      <c r="D36" s="258" t="s">
        <v>253</v>
      </c>
      <c r="E36" s="258" t="s">
        <v>221</v>
      </c>
      <c r="F36" s="258" t="s">
        <v>254</v>
      </c>
      <c r="G36" s="260">
        <v>135</v>
      </c>
      <c r="H36" s="258" t="s">
        <v>809</v>
      </c>
      <c r="I36" s="260">
        <v>135</v>
      </c>
      <c r="J36" s="260">
        <v>129.44999999999999</v>
      </c>
      <c r="K36" s="260">
        <v>0</v>
      </c>
      <c r="M36" s="260"/>
      <c r="O36" s="279"/>
    </row>
    <row r="37" spans="1:15">
      <c r="A37" s="259" t="s">
        <v>206</v>
      </c>
      <c r="B37" s="259" t="s">
        <v>215</v>
      </c>
      <c r="C37" s="259" t="s">
        <v>216</v>
      </c>
      <c r="D37" s="258" t="s">
        <v>247</v>
      </c>
      <c r="E37" s="258" t="s">
        <v>215</v>
      </c>
      <c r="F37" s="258" t="s">
        <v>116</v>
      </c>
      <c r="G37" s="260">
        <v>135</v>
      </c>
      <c r="H37" s="258" t="s">
        <v>810</v>
      </c>
      <c r="I37" s="260">
        <v>135</v>
      </c>
      <c r="J37" s="260">
        <v>127.95</v>
      </c>
      <c r="K37" s="260">
        <v>0</v>
      </c>
      <c r="M37" s="260"/>
      <c r="O37" s="279"/>
    </row>
    <row r="38" spans="1:15">
      <c r="A38" s="259" t="s">
        <v>206</v>
      </c>
      <c r="B38" s="259" t="s">
        <v>238</v>
      </c>
      <c r="C38" s="259" t="s">
        <v>239</v>
      </c>
      <c r="D38" s="258" t="s">
        <v>272</v>
      </c>
      <c r="E38" s="258" t="s">
        <v>238</v>
      </c>
      <c r="F38" s="258" t="s">
        <v>118</v>
      </c>
      <c r="G38" s="260">
        <v>135</v>
      </c>
      <c r="H38" s="258" t="s">
        <v>811</v>
      </c>
      <c r="I38" s="260">
        <v>135</v>
      </c>
      <c r="J38" s="260">
        <v>126.45</v>
      </c>
      <c r="K38" s="260">
        <v>0</v>
      </c>
      <c r="M38" s="260"/>
      <c r="O38" s="279"/>
    </row>
    <row r="39" spans="1:15">
      <c r="A39" s="259" t="s">
        <v>206</v>
      </c>
      <c r="B39" s="259" t="s">
        <v>494</v>
      </c>
      <c r="C39" s="259" t="s">
        <v>495</v>
      </c>
      <c r="D39" s="258" t="s">
        <v>496</v>
      </c>
      <c r="E39" s="258" t="s">
        <v>494</v>
      </c>
      <c r="F39" s="258" t="s">
        <v>497</v>
      </c>
      <c r="G39" s="260">
        <v>175</v>
      </c>
      <c r="H39" s="258" t="s">
        <v>812</v>
      </c>
      <c r="I39" s="260">
        <v>175</v>
      </c>
      <c r="J39" s="260">
        <v>169</v>
      </c>
      <c r="K39" s="260">
        <v>0</v>
      </c>
      <c r="M39" s="260"/>
      <c r="O39" s="279"/>
    </row>
    <row r="40" spans="1:15">
      <c r="A40" s="259" t="s">
        <v>206</v>
      </c>
      <c r="B40" s="259" t="s">
        <v>217</v>
      </c>
      <c r="C40" s="259" t="s">
        <v>218</v>
      </c>
      <c r="D40" s="258" t="s">
        <v>248</v>
      </c>
      <c r="E40" s="258" t="s">
        <v>217</v>
      </c>
      <c r="F40" s="258" t="s">
        <v>249</v>
      </c>
      <c r="G40" s="260">
        <v>135</v>
      </c>
      <c r="H40" s="258" t="s">
        <v>813</v>
      </c>
      <c r="I40" s="260">
        <v>135</v>
      </c>
      <c r="J40" s="260">
        <v>130.19999999999999</v>
      </c>
      <c r="K40" s="260">
        <v>0</v>
      </c>
      <c r="M40" s="260"/>
      <c r="O40" s="279"/>
    </row>
    <row r="41" spans="1:15">
      <c r="A41" s="259" t="s">
        <v>206</v>
      </c>
      <c r="B41" s="259" t="s">
        <v>207</v>
      </c>
      <c r="C41" s="259" t="s">
        <v>208</v>
      </c>
      <c r="D41" s="258" t="s">
        <v>240</v>
      </c>
      <c r="E41" s="258" t="s">
        <v>207</v>
      </c>
      <c r="F41" s="258" t="s">
        <v>241</v>
      </c>
      <c r="G41" s="260">
        <v>175</v>
      </c>
      <c r="H41" s="258" t="s">
        <v>814</v>
      </c>
      <c r="I41" s="260">
        <v>175</v>
      </c>
      <c r="J41" s="260">
        <v>168.25</v>
      </c>
      <c r="K41" s="260">
        <v>0</v>
      </c>
      <c r="M41" s="260"/>
      <c r="O41" s="279"/>
    </row>
    <row r="42" spans="1:15">
      <c r="A42" s="259" t="s">
        <v>206</v>
      </c>
      <c r="B42" s="259" t="s">
        <v>233</v>
      </c>
      <c r="C42" s="259" t="s">
        <v>234</v>
      </c>
      <c r="D42" s="258" t="s">
        <v>266</v>
      </c>
      <c r="E42" s="258" t="s">
        <v>233</v>
      </c>
      <c r="F42" s="258" t="s">
        <v>267</v>
      </c>
      <c r="G42" s="260">
        <v>135</v>
      </c>
      <c r="H42" s="258" t="s">
        <v>815</v>
      </c>
      <c r="I42" s="260">
        <v>135</v>
      </c>
      <c r="J42" s="260">
        <v>129.44999999999999</v>
      </c>
      <c r="K42" s="260">
        <v>0</v>
      </c>
      <c r="M42" s="260"/>
      <c r="O42" s="279"/>
    </row>
    <row r="43" spans="1:15">
      <c r="A43" s="259" t="s">
        <v>206</v>
      </c>
      <c r="B43" s="259" t="s">
        <v>227</v>
      </c>
      <c r="C43" s="259" t="s">
        <v>228</v>
      </c>
      <c r="D43" s="258" t="s">
        <v>259</v>
      </c>
      <c r="E43" s="258" t="s">
        <v>227</v>
      </c>
      <c r="F43" s="258" t="s">
        <v>260</v>
      </c>
      <c r="G43" s="260">
        <v>135</v>
      </c>
      <c r="H43" s="258" t="s">
        <v>816</v>
      </c>
      <c r="I43" s="260">
        <v>135</v>
      </c>
      <c r="J43" s="260">
        <v>129.44999999999999</v>
      </c>
      <c r="K43" s="260">
        <v>0</v>
      </c>
      <c r="M43" s="260"/>
      <c r="O43" s="279"/>
    </row>
    <row r="44" spans="1:15">
      <c r="A44" s="259" t="s">
        <v>206</v>
      </c>
      <c r="B44" s="259" t="s">
        <v>225</v>
      </c>
      <c r="C44" s="259" t="s">
        <v>226</v>
      </c>
      <c r="D44" s="258" t="s">
        <v>257</v>
      </c>
      <c r="E44" s="258" t="s">
        <v>225</v>
      </c>
      <c r="F44" s="258" t="s">
        <v>258</v>
      </c>
      <c r="G44" s="260">
        <v>135</v>
      </c>
      <c r="H44" s="258" t="s">
        <v>817</v>
      </c>
      <c r="I44" s="260">
        <v>135</v>
      </c>
      <c r="J44" s="260">
        <v>129.44999999999999</v>
      </c>
      <c r="K44" s="260">
        <v>0</v>
      </c>
      <c r="M44" s="260"/>
      <c r="O44" s="279"/>
    </row>
    <row r="45" spans="1:15">
      <c r="A45" s="259" t="s">
        <v>206</v>
      </c>
      <c r="B45" s="259" t="s">
        <v>219</v>
      </c>
      <c r="C45" s="259" t="s">
        <v>220</v>
      </c>
      <c r="D45" s="258" t="s">
        <v>250</v>
      </c>
      <c r="E45" s="258" t="s">
        <v>251</v>
      </c>
      <c r="F45" s="258" t="s">
        <v>252</v>
      </c>
      <c r="G45" s="260">
        <v>135</v>
      </c>
      <c r="H45" s="258" t="s">
        <v>818</v>
      </c>
      <c r="I45" s="260">
        <v>135</v>
      </c>
      <c r="J45" s="260">
        <v>129.44999999999999</v>
      </c>
      <c r="K45" s="260">
        <v>0</v>
      </c>
      <c r="M45" s="260"/>
      <c r="O45" s="279"/>
    </row>
    <row r="46" spans="1:15">
      <c r="A46" s="259" t="s">
        <v>206</v>
      </c>
      <c r="B46" s="259" t="s">
        <v>237</v>
      </c>
      <c r="C46" s="259" t="s">
        <v>228</v>
      </c>
      <c r="D46" s="258" t="s">
        <v>270</v>
      </c>
      <c r="E46" s="258" t="s">
        <v>237</v>
      </c>
      <c r="F46" s="258" t="s">
        <v>271</v>
      </c>
      <c r="G46" s="260">
        <v>135</v>
      </c>
      <c r="H46" s="258" t="s">
        <v>819</v>
      </c>
      <c r="I46" s="260">
        <v>135</v>
      </c>
      <c r="J46" s="260">
        <v>129.44999999999999</v>
      </c>
      <c r="K46" s="260">
        <v>0</v>
      </c>
      <c r="M46" s="260"/>
      <c r="O46" s="279"/>
    </row>
    <row r="47" spans="1:15">
      <c r="A47" s="259" t="s">
        <v>206</v>
      </c>
      <c r="B47" s="259" t="s">
        <v>507</v>
      </c>
      <c r="C47" s="259" t="s">
        <v>508</v>
      </c>
      <c r="D47" s="258" t="s">
        <v>509</v>
      </c>
      <c r="E47" s="258" t="s">
        <v>507</v>
      </c>
      <c r="F47" s="258" t="s">
        <v>510</v>
      </c>
      <c r="G47" s="260">
        <v>175</v>
      </c>
      <c r="H47" s="258" t="s">
        <v>820</v>
      </c>
      <c r="I47" s="260">
        <v>175</v>
      </c>
      <c r="J47" s="260">
        <v>168.25</v>
      </c>
      <c r="K47" s="260">
        <v>0</v>
      </c>
      <c r="M47" s="260"/>
      <c r="O47" s="279"/>
    </row>
    <row r="48" spans="1:15">
      <c r="A48" s="259" t="s">
        <v>206</v>
      </c>
      <c r="B48" s="259" t="s">
        <v>209</v>
      </c>
      <c r="C48" s="259" t="s">
        <v>210</v>
      </c>
      <c r="D48" s="258" t="s">
        <v>202</v>
      </c>
      <c r="E48" s="258" t="s">
        <v>209</v>
      </c>
      <c r="F48" s="258" t="s">
        <v>242</v>
      </c>
      <c r="G48" s="260">
        <v>175</v>
      </c>
      <c r="H48" s="258" t="s">
        <v>821</v>
      </c>
      <c r="I48" s="260">
        <v>175</v>
      </c>
      <c r="J48" s="260">
        <v>168.25</v>
      </c>
      <c r="K48" s="260">
        <v>0</v>
      </c>
      <c r="M48" s="260">
        <v>135</v>
      </c>
      <c r="N48" s="266">
        <f>COUNTIF(I31:I49,"135.00")</f>
        <v>15</v>
      </c>
      <c r="O48" s="279"/>
    </row>
    <row r="49" spans="1:15">
      <c r="A49" s="269" t="s">
        <v>206</v>
      </c>
      <c r="B49" s="269" t="s">
        <v>231</v>
      </c>
      <c r="C49" s="269" t="s">
        <v>232</v>
      </c>
      <c r="D49" s="270" t="s">
        <v>263</v>
      </c>
      <c r="E49" s="270" t="s">
        <v>264</v>
      </c>
      <c r="F49" s="270" t="s">
        <v>265</v>
      </c>
      <c r="G49" s="271">
        <v>135</v>
      </c>
      <c r="H49" s="270" t="s">
        <v>822</v>
      </c>
      <c r="I49" s="271">
        <v>135</v>
      </c>
      <c r="J49" s="271">
        <v>126.45</v>
      </c>
      <c r="K49" s="271">
        <v>0</v>
      </c>
      <c r="L49" s="269"/>
      <c r="M49" s="271">
        <v>185</v>
      </c>
      <c r="N49" s="267">
        <f>COUNTIF(I31:I49,"175.00")</f>
        <v>4</v>
      </c>
      <c r="O49" s="282">
        <f>SUM(Table1[[#This Row],[Cnt]]*40)</f>
        <v>160</v>
      </c>
    </row>
    <row r="50" spans="1:15" s="278" customFormat="1">
      <c r="A50" s="272">
        <v>19</v>
      </c>
      <c r="B50" s="273"/>
      <c r="C50" s="273"/>
      <c r="D50" s="274"/>
      <c r="E50" s="274"/>
      <c r="F50" s="274"/>
      <c r="G50" s="275">
        <v>2725</v>
      </c>
      <c r="H50" s="274"/>
      <c r="I50" s="275">
        <v>2725</v>
      </c>
      <c r="J50" s="275">
        <v>2606.5</v>
      </c>
      <c r="K50" s="275">
        <v>0</v>
      </c>
      <c r="L50" s="273"/>
      <c r="M50" s="277"/>
      <c r="N50" s="276">
        <f>SUBTOTAL(109,N11:N49)</f>
        <v>38</v>
      </c>
      <c r="O50" s="280"/>
    </row>
    <row r="51" spans="1:15">
      <c r="A51" s="259" t="s">
        <v>274</v>
      </c>
      <c r="B51" s="259" t="s">
        <v>279</v>
      </c>
      <c r="C51" s="259" t="s">
        <v>280</v>
      </c>
      <c r="D51" s="258" t="s">
        <v>312</v>
      </c>
      <c r="E51" s="258" t="s">
        <v>313</v>
      </c>
      <c r="F51" s="258" t="s">
        <v>314</v>
      </c>
      <c r="G51" s="260">
        <v>175</v>
      </c>
      <c r="H51" s="258" t="s">
        <v>823</v>
      </c>
      <c r="I51" s="260">
        <v>175</v>
      </c>
      <c r="J51" s="260">
        <v>166.75</v>
      </c>
      <c r="K51" s="260">
        <v>0</v>
      </c>
      <c r="M51" s="260"/>
      <c r="O51" s="279"/>
    </row>
    <row r="52" spans="1:15">
      <c r="A52" s="259" t="s">
        <v>274</v>
      </c>
      <c r="B52" s="259" t="s">
        <v>306</v>
      </c>
      <c r="C52" s="259" t="s">
        <v>227</v>
      </c>
      <c r="D52" s="258" t="s">
        <v>348</v>
      </c>
      <c r="E52" s="258" t="s">
        <v>306</v>
      </c>
      <c r="F52" s="258" t="s">
        <v>349</v>
      </c>
      <c r="G52" s="260">
        <v>135</v>
      </c>
      <c r="H52" s="258" t="s">
        <v>824</v>
      </c>
      <c r="I52" s="260">
        <v>135</v>
      </c>
      <c r="J52" s="260">
        <v>129.44999999999999</v>
      </c>
      <c r="K52" s="260">
        <v>0</v>
      </c>
      <c r="M52" s="260"/>
      <c r="O52" s="279"/>
    </row>
    <row r="53" spans="1:15">
      <c r="A53" s="259" t="s">
        <v>274</v>
      </c>
      <c r="B53" s="259" t="s">
        <v>304</v>
      </c>
      <c r="C53" s="259" t="s">
        <v>305</v>
      </c>
      <c r="D53" s="258" t="s">
        <v>346</v>
      </c>
      <c r="E53" s="258" t="s">
        <v>304</v>
      </c>
      <c r="F53" s="258" t="s">
        <v>347</v>
      </c>
      <c r="G53" s="260">
        <v>135</v>
      </c>
      <c r="H53" s="258" t="s">
        <v>825</v>
      </c>
      <c r="I53" s="260">
        <v>135</v>
      </c>
      <c r="J53" s="260">
        <v>129.44999999999999</v>
      </c>
      <c r="K53" s="260">
        <v>0</v>
      </c>
      <c r="M53" s="260"/>
      <c r="O53" s="279"/>
    </row>
    <row r="54" spans="1:15">
      <c r="A54" s="259" t="s">
        <v>274</v>
      </c>
      <c r="B54" s="259" t="s">
        <v>307</v>
      </c>
      <c r="C54" s="259" t="s">
        <v>164</v>
      </c>
      <c r="D54" s="258" t="s">
        <v>350</v>
      </c>
      <c r="E54" s="258" t="s">
        <v>307</v>
      </c>
      <c r="F54" s="258" t="s">
        <v>125</v>
      </c>
      <c r="G54" s="260">
        <v>135</v>
      </c>
      <c r="H54" s="258" t="s">
        <v>826</v>
      </c>
      <c r="I54" s="260">
        <v>135</v>
      </c>
      <c r="J54" s="260">
        <v>126.45</v>
      </c>
      <c r="K54" s="260">
        <v>0</v>
      </c>
      <c r="M54" s="260"/>
      <c r="O54" s="279"/>
    </row>
    <row r="55" spans="1:15">
      <c r="A55" s="259" t="s">
        <v>274</v>
      </c>
      <c r="B55" s="259" t="s">
        <v>289</v>
      </c>
      <c r="C55" s="259" t="s">
        <v>290</v>
      </c>
      <c r="D55" s="258" t="s">
        <v>325</v>
      </c>
      <c r="E55" s="258" t="s">
        <v>289</v>
      </c>
      <c r="F55" s="258" t="s">
        <v>326</v>
      </c>
      <c r="G55" s="260">
        <v>175</v>
      </c>
      <c r="H55" s="258" t="s">
        <v>827</v>
      </c>
      <c r="I55" s="260">
        <v>175</v>
      </c>
      <c r="J55" s="260">
        <v>166.75</v>
      </c>
      <c r="K55" s="260">
        <v>0</v>
      </c>
      <c r="M55" s="260"/>
      <c r="O55" s="279"/>
    </row>
    <row r="56" spans="1:15">
      <c r="A56" s="259" t="s">
        <v>274</v>
      </c>
      <c r="B56" s="259" t="s">
        <v>296</v>
      </c>
      <c r="C56" s="259" t="s">
        <v>178</v>
      </c>
      <c r="D56" s="258" t="s">
        <v>335</v>
      </c>
      <c r="E56" s="258" t="s">
        <v>291</v>
      </c>
      <c r="F56" s="258" t="s">
        <v>336</v>
      </c>
      <c r="G56" s="260">
        <v>135</v>
      </c>
      <c r="H56" s="258" t="s">
        <v>828</v>
      </c>
      <c r="I56" s="260">
        <v>135</v>
      </c>
      <c r="J56" s="260">
        <v>127.95</v>
      </c>
      <c r="K56" s="260">
        <v>0</v>
      </c>
      <c r="M56" s="260"/>
      <c r="O56" s="279"/>
    </row>
    <row r="57" spans="1:15">
      <c r="A57" s="259" t="s">
        <v>274</v>
      </c>
      <c r="B57" s="259" t="s">
        <v>677</v>
      </c>
      <c r="C57" s="259" t="s">
        <v>678</v>
      </c>
      <c r="D57" s="258" t="s">
        <v>681</v>
      </c>
      <c r="E57" s="258" t="s">
        <v>682</v>
      </c>
      <c r="F57" s="258" t="s">
        <v>683</v>
      </c>
      <c r="G57" s="260">
        <v>0</v>
      </c>
      <c r="H57" s="258" t="s">
        <v>829</v>
      </c>
      <c r="I57" s="260">
        <v>175</v>
      </c>
      <c r="J57" s="260">
        <v>0</v>
      </c>
      <c r="K57" s="260">
        <v>175</v>
      </c>
      <c r="L57" s="259" t="s">
        <v>787</v>
      </c>
      <c r="M57" s="260"/>
      <c r="O57" s="279"/>
    </row>
    <row r="58" spans="1:15">
      <c r="A58" s="259" t="s">
        <v>274</v>
      </c>
      <c r="B58" s="259" t="s">
        <v>294</v>
      </c>
      <c r="C58" s="259" t="s">
        <v>295</v>
      </c>
      <c r="D58" s="258" t="s">
        <v>332</v>
      </c>
      <c r="E58" s="258" t="s">
        <v>333</v>
      </c>
      <c r="F58" s="258" t="s">
        <v>334</v>
      </c>
      <c r="G58" s="260">
        <v>135</v>
      </c>
      <c r="H58" s="258" t="s">
        <v>830</v>
      </c>
      <c r="I58" s="260">
        <v>135</v>
      </c>
      <c r="J58" s="260">
        <v>129.44999999999999</v>
      </c>
      <c r="K58" s="260">
        <v>0</v>
      </c>
      <c r="M58" s="260"/>
      <c r="O58" s="279"/>
    </row>
    <row r="59" spans="1:15">
      <c r="A59" s="259" t="s">
        <v>274</v>
      </c>
      <c r="B59" s="259" t="s">
        <v>281</v>
      </c>
      <c r="C59" s="259" t="s">
        <v>282</v>
      </c>
      <c r="D59" s="258" t="s">
        <v>315</v>
      </c>
      <c r="E59" s="258" t="s">
        <v>281</v>
      </c>
      <c r="F59" s="258" t="s">
        <v>316</v>
      </c>
      <c r="G59" s="260">
        <v>175</v>
      </c>
      <c r="H59" s="258" t="s">
        <v>831</v>
      </c>
      <c r="I59" s="260">
        <v>175</v>
      </c>
      <c r="J59" s="260">
        <v>168.25</v>
      </c>
      <c r="K59" s="260">
        <v>0</v>
      </c>
      <c r="M59" s="260"/>
      <c r="O59" s="279"/>
    </row>
    <row r="60" spans="1:15">
      <c r="A60" s="259" t="s">
        <v>274</v>
      </c>
      <c r="B60" s="259" t="s">
        <v>291</v>
      </c>
      <c r="C60" s="259" t="s">
        <v>292</v>
      </c>
      <c r="D60" s="258" t="s">
        <v>327</v>
      </c>
      <c r="E60" s="258" t="s">
        <v>291</v>
      </c>
      <c r="F60" s="258" t="s">
        <v>328</v>
      </c>
      <c r="G60" s="260">
        <v>175</v>
      </c>
      <c r="H60" s="258" t="s">
        <v>832</v>
      </c>
      <c r="I60" s="260">
        <v>175</v>
      </c>
      <c r="J60" s="260">
        <v>166.75</v>
      </c>
      <c r="K60" s="260">
        <v>0</v>
      </c>
      <c r="M60" s="260"/>
      <c r="O60" s="279"/>
    </row>
    <row r="61" spans="1:15">
      <c r="A61" s="259" t="s">
        <v>274</v>
      </c>
      <c r="B61" s="259" t="s">
        <v>171</v>
      </c>
      <c r="C61" s="259" t="s">
        <v>301</v>
      </c>
      <c r="D61" s="258" t="s">
        <v>340</v>
      </c>
      <c r="E61" s="258" t="s">
        <v>341</v>
      </c>
      <c r="F61" s="258" t="s">
        <v>342</v>
      </c>
      <c r="G61" s="260">
        <v>70</v>
      </c>
      <c r="H61" s="258" t="s">
        <v>833</v>
      </c>
      <c r="I61" s="260">
        <v>135</v>
      </c>
      <c r="J61" s="260">
        <v>64.89</v>
      </c>
      <c r="K61" s="260">
        <v>65</v>
      </c>
      <c r="L61" s="259" t="s">
        <v>946</v>
      </c>
      <c r="M61" s="260"/>
      <c r="O61" s="279"/>
    </row>
    <row r="62" spans="1:15">
      <c r="A62" s="259" t="s">
        <v>274</v>
      </c>
      <c r="B62" s="259" t="s">
        <v>521</v>
      </c>
      <c r="C62" s="259" t="s">
        <v>154</v>
      </c>
      <c r="D62" s="258" t="s">
        <v>522</v>
      </c>
      <c r="E62" s="258" t="s">
        <v>521</v>
      </c>
      <c r="F62" s="258" t="s">
        <v>523</v>
      </c>
      <c r="G62" s="260">
        <v>175</v>
      </c>
      <c r="H62" s="258" t="s">
        <v>834</v>
      </c>
      <c r="I62" s="260">
        <v>175</v>
      </c>
      <c r="J62" s="260">
        <v>169</v>
      </c>
      <c r="K62" s="260">
        <v>0</v>
      </c>
      <c r="M62" s="260"/>
      <c r="O62" s="279"/>
    </row>
    <row r="63" spans="1:15">
      <c r="A63" s="259" t="s">
        <v>274</v>
      </c>
      <c r="B63" s="259" t="s">
        <v>299</v>
      </c>
      <c r="C63" s="259" t="s">
        <v>300</v>
      </c>
      <c r="D63" s="258" t="s">
        <v>339</v>
      </c>
      <c r="E63" s="258" t="s">
        <v>299</v>
      </c>
      <c r="F63" s="258" t="s">
        <v>119</v>
      </c>
      <c r="G63" s="260">
        <v>135</v>
      </c>
      <c r="H63" s="258" t="s">
        <v>835</v>
      </c>
      <c r="I63" s="260">
        <v>135</v>
      </c>
      <c r="J63" s="260">
        <v>128.69999999999999</v>
      </c>
      <c r="K63" s="260">
        <v>0</v>
      </c>
      <c r="M63" s="260"/>
      <c r="O63" s="279"/>
    </row>
    <row r="64" spans="1:15">
      <c r="A64" s="259" t="s">
        <v>274</v>
      </c>
      <c r="B64" s="259" t="s">
        <v>302</v>
      </c>
      <c r="C64" s="259" t="s">
        <v>303</v>
      </c>
      <c r="D64" s="258" t="s">
        <v>343</v>
      </c>
      <c r="E64" s="258" t="s">
        <v>344</v>
      </c>
      <c r="F64" s="258" t="s">
        <v>345</v>
      </c>
      <c r="G64" s="260">
        <v>135</v>
      </c>
      <c r="H64" s="258" t="s">
        <v>836</v>
      </c>
      <c r="I64" s="260">
        <v>135</v>
      </c>
      <c r="J64" s="260">
        <v>129.44999999999999</v>
      </c>
      <c r="K64" s="260">
        <v>0</v>
      </c>
      <c r="M64" s="260"/>
      <c r="O64" s="279"/>
    </row>
    <row r="65" spans="1:15">
      <c r="A65" s="259" t="s">
        <v>274</v>
      </c>
      <c r="B65" s="259" t="s">
        <v>285</v>
      </c>
      <c r="C65" s="259" t="s">
        <v>286</v>
      </c>
      <c r="D65" s="258" t="s">
        <v>320</v>
      </c>
      <c r="E65" s="258" t="s">
        <v>285</v>
      </c>
      <c r="F65" s="258" t="s">
        <v>321</v>
      </c>
      <c r="G65" s="260">
        <v>175</v>
      </c>
      <c r="H65" s="258" t="s">
        <v>837</v>
      </c>
      <c r="I65" s="260">
        <v>175</v>
      </c>
      <c r="J65" s="260">
        <v>168.25</v>
      </c>
      <c r="K65" s="260">
        <v>0</v>
      </c>
      <c r="M65" s="260"/>
      <c r="O65" s="279"/>
    </row>
    <row r="66" spans="1:15">
      <c r="A66" s="259" t="s">
        <v>274</v>
      </c>
      <c r="B66" s="259" t="s">
        <v>283</v>
      </c>
      <c r="C66" s="259" t="s">
        <v>284</v>
      </c>
      <c r="D66" s="258" t="s">
        <v>317</v>
      </c>
      <c r="E66" s="258" t="s">
        <v>318</v>
      </c>
      <c r="F66" s="258" t="s">
        <v>319</v>
      </c>
      <c r="G66" s="260">
        <v>175</v>
      </c>
      <c r="H66" s="258" t="s">
        <v>838</v>
      </c>
      <c r="I66" s="260">
        <v>175</v>
      </c>
      <c r="J66" s="260">
        <v>168.25</v>
      </c>
      <c r="K66" s="260">
        <v>0</v>
      </c>
      <c r="M66" s="260"/>
      <c r="O66" s="279"/>
    </row>
    <row r="67" spans="1:15">
      <c r="A67" s="259" t="s">
        <v>274</v>
      </c>
      <c r="B67" s="259" t="s">
        <v>297</v>
      </c>
      <c r="C67" s="259" t="s">
        <v>298</v>
      </c>
      <c r="D67" s="258" t="s">
        <v>337</v>
      </c>
      <c r="E67" s="258" t="s">
        <v>297</v>
      </c>
      <c r="F67" s="258" t="s">
        <v>338</v>
      </c>
      <c r="G67" s="260">
        <v>135</v>
      </c>
      <c r="H67" s="258" t="s">
        <v>839</v>
      </c>
      <c r="I67" s="260">
        <v>135</v>
      </c>
      <c r="J67" s="260">
        <v>129.44999999999999</v>
      </c>
      <c r="K67" s="260">
        <v>0</v>
      </c>
      <c r="M67" s="260"/>
      <c r="O67" s="279"/>
    </row>
    <row r="68" spans="1:15">
      <c r="A68" s="259" t="s">
        <v>274</v>
      </c>
      <c r="B68" s="259" t="s">
        <v>287</v>
      </c>
      <c r="C68" s="259" t="s">
        <v>288</v>
      </c>
      <c r="D68" s="258" t="s">
        <v>322</v>
      </c>
      <c r="E68" s="258" t="s">
        <v>323</v>
      </c>
      <c r="F68" s="258" t="s">
        <v>324</v>
      </c>
      <c r="G68" s="260">
        <v>175</v>
      </c>
      <c r="H68" s="258" t="s">
        <v>840</v>
      </c>
      <c r="I68" s="260">
        <v>175</v>
      </c>
      <c r="J68" s="260">
        <v>168.25</v>
      </c>
      <c r="K68" s="260">
        <v>0</v>
      </c>
      <c r="M68" s="260"/>
      <c r="O68" s="279"/>
    </row>
    <row r="69" spans="1:15">
      <c r="A69" s="259" t="s">
        <v>274</v>
      </c>
      <c r="B69" s="259" t="s">
        <v>277</v>
      </c>
      <c r="C69" s="259" t="s">
        <v>278</v>
      </c>
      <c r="D69" s="258" t="s">
        <v>310</v>
      </c>
      <c r="E69" s="258" t="s">
        <v>277</v>
      </c>
      <c r="F69" s="258" t="s">
        <v>311</v>
      </c>
      <c r="G69" s="260">
        <v>175</v>
      </c>
      <c r="H69" s="258" t="s">
        <v>841</v>
      </c>
      <c r="I69" s="260">
        <v>175</v>
      </c>
      <c r="J69" s="260">
        <v>168.25</v>
      </c>
      <c r="K69" s="260">
        <v>0</v>
      </c>
      <c r="M69" s="260"/>
      <c r="O69" s="279"/>
    </row>
    <row r="70" spans="1:15">
      <c r="A70" s="259" t="s">
        <v>274</v>
      </c>
      <c r="B70" s="259" t="s">
        <v>275</v>
      </c>
      <c r="C70" s="259" t="s">
        <v>276</v>
      </c>
      <c r="D70" s="258" t="s">
        <v>308</v>
      </c>
      <c r="E70" s="258" t="s">
        <v>275</v>
      </c>
      <c r="F70" s="258" t="s">
        <v>309</v>
      </c>
      <c r="G70" s="260">
        <v>175</v>
      </c>
      <c r="H70" s="258" t="s">
        <v>842</v>
      </c>
      <c r="I70" s="260">
        <v>175</v>
      </c>
      <c r="J70" s="260">
        <v>168.25</v>
      </c>
      <c r="K70" s="260">
        <v>0</v>
      </c>
      <c r="M70" s="260"/>
      <c r="O70" s="279"/>
    </row>
    <row r="71" spans="1:15">
      <c r="A71" s="259" t="s">
        <v>274</v>
      </c>
      <c r="B71" s="259" t="s">
        <v>679</v>
      </c>
      <c r="C71" s="259" t="s">
        <v>680</v>
      </c>
      <c r="D71" s="258" t="s">
        <v>230</v>
      </c>
      <c r="E71" s="258" t="s">
        <v>679</v>
      </c>
      <c r="F71" s="258" t="s">
        <v>684</v>
      </c>
      <c r="G71" s="260">
        <v>175</v>
      </c>
      <c r="H71" s="258" t="s">
        <v>843</v>
      </c>
      <c r="I71" s="260">
        <v>175</v>
      </c>
      <c r="J71" s="260">
        <v>168.25</v>
      </c>
      <c r="K71" s="260">
        <v>0</v>
      </c>
      <c r="M71" s="260"/>
      <c r="O71" s="279"/>
    </row>
    <row r="72" spans="1:15">
      <c r="A72" s="259" t="s">
        <v>274</v>
      </c>
      <c r="B72" s="259" t="s">
        <v>499</v>
      </c>
      <c r="C72" s="259" t="s">
        <v>210</v>
      </c>
      <c r="D72" s="258" t="s">
        <v>500</v>
      </c>
      <c r="E72" s="258" t="s">
        <v>501</v>
      </c>
      <c r="F72" s="258" t="s">
        <v>504</v>
      </c>
      <c r="G72" s="260">
        <v>175</v>
      </c>
      <c r="H72" s="258" t="s">
        <v>844</v>
      </c>
      <c r="I72" s="260">
        <v>175</v>
      </c>
      <c r="J72" s="260">
        <v>169</v>
      </c>
      <c r="K72" s="260">
        <v>0</v>
      </c>
      <c r="M72" s="260">
        <v>135</v>
      </c>
      <c r="N72" s="266">
        <f>COUNTIF(I51:I73,"135.00")</f>
        <v>9</v>
      </c>
      <c r="O72" s="279"/>
    </row>
    <row r="73" spans="1:15">
      <c r="A73" s="269" t="s">
        <v>274</v>
      </c>
      <c r="B73" s="269" t="s">
        <v>293</v>
      </c>
      <c r="C73" s="269" t="s">
        <v>227</v>
      </c>
      <c r="D73" s="270" t="s">
        <v>329</v>
      </c>
      <c r="E73" s="270" t="s">
        <v>330</v>
      </c>
      <c r="F73" s="270" t="s">
        <v>331</v>
      </c>
      <c r="G73" s="271">
        <v>175</v>
      </c>
      <c r="H73" s="270" t="s">
        <v>845</v>
      </c>
      <c r="I73" s="271">
        <v>175</v>
      </c>
      <c r="J73" s="271">
        <v>168.25</v>
      </c>
      <c r="K73" s="271">
        <v>0</v>
      </c>
      <c r="L73" s="269"/>
      <c r="M73" s="271">
        <v>175</v>
      </c>
      <c r="N73" s="267">
        <f>COUNTIF(I51:I73,"175.00")</f>
        <v>14</v>
      </c>
      <c r="O73" s="282">
        <f>SUM(Table1[[#This Row],[Cnt]]*40)</f>
        <v>560</v>
      </c>
    </row>
    <row r="74" spans="1:15" s="278" customFormat="1">
      <c r="A74" s="272">
        <v>23</v>
      </c>
      <c r="B74" s="273"/>
      <c r="C74" s="273"/>
      <c r="D74" s="274"/>
      <c r="E74" s="274"/>
      <c r="F74" s="274"/>
      <c r="G74" s="275">
        <v>3425</v>
      </c>
      <c r="H74" s="274"/>
      <c r="I74" s="275">
        <v>3665</v>
      </c>
      <c r="J74" s="275">
        <v>3279.49</v>
      </c>
      <c r="K74" s="275">
        <v>240</v>
      </c>
      <c r="L74" s="273"/>
      <c r="M74" s="277"/>
      <c r="N74" s="276">
        <f>SUBTOTAL(109,N11:N73)</f>
        <v>61</v>
      </c>
      <c r="O74" s="280"/>
    </row>
    <row r="75" spans="1:15">
      <c r="A75" s="259" t="s">
        <v>552</v>
      </c>
      <c r="B75" s="259" t="s">
        <v>553</v>
      </c>
      <c r="C75" s="259" t="s">
        <v>210</v>
      </c>
      <c r="D75" s="258" t="s">
        <v>348</v>
      </c>
      <c r="E75" s="258" t="s">
        <v>519</v>
      </c>
      <c r="F75" s="258" t="s">
        <v>520</v>
      </c>
      <c r="G75" s="260">
        <v>0</v>
      </c>
      <c r="H75" s="258" t="s">
        <v>846</v>
      </c>
      <c r="I75" s="260">
        <v>175</v>
      </c>
      <c r="J75" s="260">
        <v>0</v>
      </c>
      <c r="K75" s="260">
        <v>175</v>
      </c>
      <c r="L75" s="259" t="s">
        <v>787</v>
      </c>
      <c r="M75" s="260"/>
      <c r="O75" s="279"/>
    </row>
    <row r="76" spans="1:15">
      <c r="A76" s="259" t="s">
        <v>552</v>
      </c>
      <c r="B76" s="259" t="s">
        <v>847</v>
      </c>
      <c r="C76" s="259" t="s">
        <v>848</v>
      </c>
      <c r="D76" s="258" t="s">
        <v>849</v>
      </c>
      <c r="E76" s="258" t="s">
        <v>847</v>
      </c>
      <c r="F76" s="258" t="s">
        <v>850</v>
      </c>
      <c r="G76" s="260">
        <v>135</v>
      </c>
      <c r="H76" s="258" t="s">
        <v>851</v>
      </c>
      <c r="I76" s="260">
        <v>135</v>
      </c>
      <c r="J76" s="260">
        <v>129.44999999999999</v>
      </c>
      <c r="K76" s="260">
        <v>0</v>
      </c>
      <c r="M76" s="260"/>
      <c r="O76" s="279"/>
    </row>
    <row r="77" spans="1:15">
      <c r="A77" s="259" t="s">
        <v>552</v>
      </c>
      <c r="B77" s="259" t="s">
        <v>554</v>
      </c>
      <c r="C77" s="259" t="s">
        <v>555</v>
      </c>
      <c r="D77" s="258" t="s">
        <v>195</v>
      </c>
      <c r="E77" s="258" t="s">
        <v>580</v>
      </c>
      <c r="F77" s="258" t="s">
        <v>581</v>
      </c>
      <c r="G77" s="260">
        <v>175</v>
      </c>
      <c r="H77" s="258" t="s">
        <v>852</v>
      </c>
      <c r="I77" s="260">
        <v>175</v>
      </c>
      <c r="J77" s="260">
        <v>168.25</v>
      </c>
      <c r="K77" s="260">
        <v>0</v>
      </c>
      <c r="M77" s="260"/>
      <c r="O77" s="279"/>
    </row>
    <row r="78" spans="1:15">
      <c r="A78" s="259" t="s">
        <v>552</v>
      </c>
      <c r="B78" s="259" t="s">
        <v>466</v>
      </c>
      <c r="C78" s="259" t="s">
        <v>224</v>
      </c>
      <c r="D78" s="258" t="s">
        <v>691</v>
      </c>
      <c r="E78" s="258" t="s">
        <v>466</v>
      </c>
      <c r="F78" s="258" t="s">
        <v>632</v>
      </c>
      <c r="G78" s="260">
        <v>135</v>
      </c>
      <c r="H78" s="258" t="s">
        <v>853</v>
      </c>
      <c r="I78" s="260">
        <v>135</v>
      </c>
      <c r="J78" s="260">
        <v>129.44999999999999</v>
      </c>
      <c r="K78" s="260">
        <v>0</v>
      </c>
      <c r="M78" s="260"/>
      <c r="O78" s="279"/>
    </row>
    <row r="79" spans="1:15">
      <c r="A79" s="259" t="s">
        <v>552</v>
      </c>
      <c r="B79" s="259" t="s">
        <v>607</v>
      </c>
      <c r="C79" s="259" t="s">
        <v>608</v>
      </c>
      <c r="D79" s="258" t="s">
        <v>690</v>
      </c>
      <c r="E79" s="258" t="s">
        <v>607</v>
      </c>
      <c r="F79" s="258" t="s">
        <v>633</v>
      </c>
      <c r="G79" s="260">
        <v>135</v>
      </c>
      <c r="H79" s="258" t="s">
        <v>854</v>
      </c>
      <c r="I79" s="260">
        <v>135</v>
      </c>
      <c r="J79" s="260">
        <v>127.95</v>
      </c>
      <c r="K79" s="260">
        <v>0</v>
      </c>
      <c r="M79" s="260"/>
      <c r="O79" s="279"/>
    </row>
    <row r="80" spans="1:15">
      <c r="A80" s="259" t="s">
        <v>552</v>
      </c>
      <c r="B80" s="259" t="s">
        <v>609</v>
      </c>
      <c r="C80" s="259" t="s">
        <v>610</v>
      </c>
      <c r="D80" s="258" t="s">
        <v>634</v>
      </c>
      <c r="E80" s="258" t="s">
        <v>609</v>
      </c>
      <c r="F80" s="258" t="s">
        <v>635</v>
      </c>
      <c r="G80" s="260">
        <v>175</v>
      </c>
      <c r="H80" s="258" t="s">
        <v>855</v>
      </c>
      <c r="I80" s="260">
        <v>175</v>
      </c>
      <c r="J80" s="260">
        <v>168.25</v>
      </c>
      <c r="K80" s="260">
        <v>0</v>
      </c>
      <c r="M80" s="260"/>
      <c r="O80" s="279"/>
    </row>
    <row r="81" spans="1:15">
      <c r="A81" s="259" t="s">
        <v>552</v>
      </c>
      <c r="B81" s="259" t="s">
        <v>695</v>
      </c>
      <c r="C81" s="259" t="s">
        <v>696</v>
      </c>
      <c r="D81" s="258" t="s">
        <v>700</v>
      </c>
      <c r="E81" s="258" t="s">
        <v>695</v>
      </c>
      <c r="F81" s="258" t="s">
        <v>701</v>
      </c>
      <c r="G81" s="260">
        <v>50</v>
      </c>
      <c r="H81" s="258" t="s">
        <v>856</v>
      </c>
      <c r="I81" s="260">
        <v>175</v>
      </c>
      <c r="J81" s="260">
        <v>47</v>
      </c>
      <c r="K81" s="260">
        <v>125</v>
      </c>
      <c r="L81" s="259" t="s">
        <v>696</v>
      </c>
      <c r="M81" s="260"/>
      <c r="O81" s="279"/>
    </row>
    <row r="82" spans="1:15">
      <c r="A82" s="259" t="s">
        <v>552</v>
      </c>
      <c r="B82" s="259" t="s">
        <v>223</v>
      </c>
      <c r="C82" s="259" t="s">
        <v>157</v>
      </c>
      <c r="D82" s="258" t="s">
        <v>255</v>
      </c>
      <c r="E82" s="258" t="s">
        <v>223</v>
      </c>
      <c r="F82" s="258" t="s">
        <v>256</v>
      </c>
      <c r="G82" s="260">
        <v>135</v>
      </c>
      <c r="H82" s="258" t="s">
        <v>808</v>
      </c>
      <c r="I82" s="260">
        <v>135</v>
      </c>
      <c r="J82" s="260">
        <v>130.19999999999999</v>
      </c>
      <c r="K82" s="260">
        <v>0</v>
      </c>
      <c r="M82" s="260"/>
      <c r="O82" s="279"/>
    </row>
    <row r="83" spans="1:15">
      <c r="A83" s="259" t="s">
        <v>552</v>
      </c>
      <c r="B83" s="259" t="s">
        <v>704</v>
      </c>
      <c r="C83" s="259" t="s">
        <v>375</v>
      </c>
      <c r="D83" s="258" t="s">
        <v>705</v>
      </c>
      <c r="E83" s="258" t="s">
        <v>704</v>
      </c>
      <c r="F83" s="258" t="s">
        <v>857</v>
      </c>
      <c r="G83" s="260">
        <v>175</v>
      </c>
      <c r="H83" s="258" t="s">
        <v>858</v>
      </c>
      <c r="I83" s="260">
        <v>175</v>
      </c>
      <c r="J83" s="260">
        <v>168.25</v>
      </c>
      <c r="K83" s="260">
        <v>0</v>
      </c>
      <c r="M83" s="260"/>
      <c r="O83" s="279"/>
    </row>
    <row r="84" spans="1:15">
      <c r="A84" s="259" t="s">
        <v>552</v>
      </c>
      <c r="B84" s="259" t="s">
        <v>611</v>
      </c>
      <c r="C84" s="259" t="s">
        <v>612</v>
      </c>
      <c r="D84" s="258" t="s">
        <v>636</v>
      </c>
      <c r="E84" s="258" t="s">
        <v>611</v>
      </c>
      <c r="F84" s="258" t="s">
        <v>637</v>
      </c>
      <c r="G84" s="260">
        <v>135</v>
      </c>
      <c r="H84" s="258" t="s">
        <v>859</v>
      </c>
      <c r="I84" s="260">
        <v>135</v>
      </c>
      <c r="J84" s="260">
        <v>127.95</v>
      </c>
      <c r="K84" s="260">
        <v>0</v>
      </c>
      <c r="M84" s="260"/>
      <c r="O84" s="279"/>
    </row>
    <row r="85" spans="1:15">
      <c r="A85" s="259" t="s">
        <v>552</v>
      </c>
      <c r="B85" s="259" t="s">
        <v>613</v>
      </c>
      <c r="C85" s="259" t="s">
        <v>614</v>
      </c>
      <c r="D85" s="258" t="s">
        <v>638</v>
      </c>
      <c r="E85" s="258" t="s">
        <v>613</v>
      </c>
      <c r="F85" s="258" t="s">
        <v>639</v>
      </c>
      <c r="G85" s="260">
        <v>135</v>
      </c>
      <c r="H85" s="258" t="s">
        <v>860</v>
      </c>
      <c r="I85" s="260">
        <v>135</v>
      </c>
      <c r="J85" s="260">
        <v>127.95</v>
      </c>
      <c r="K85" s="260">
        <v>0</v>
      </c>
      <c r="M85" s="260"/>
      <c r="O85" s="279"/>
    </row>
    <row r="86" spans="1:15">
      <c r="A86" s="259" t="s">
        <v>552</v>
      </c>
      <c r="B86" s="259" t="s">
        <v>615</v>
      </c>
      <c r="C86" s="259" t="s">
        <v>616</v>
      </c>
      <c r="D86" s="258" t="s">
        <v>689</v>
      </c>
      <c r="E86" s="258" t="s">
        <v>640</v>
      </c>
      <c r="F86" s="258" t="s">
        <v>641</v>
      </c>
      <c r="G86" s="260">
        <v>175</v>
      </c>
      <c r="H86" s="258" t="s">
        <v>861</v>
      </c>
      <c r="I86" s="260">
        <v>175</v>
      </c>
      <c r="J86" s="260">
        <v>168.25</v>
      </c>
      <c r="K86" s="260">
        <v>0</v>
      </c>
      <c r="M86" s="260"/>
      <c r="O86" s="279"/>
    </row>
    <row r="87" spans="1:15">
      <c r="A87" s="259" t="s">
        <v>552</v>
      </c>
      <c r="B87" s="259" t="s">
        <v>556</v>
      </c>
      <c r="C87" s="259" t="s">
        <v>557</v>
      </c>
      <c r="D87" s="258" t="s">
        <v>582</v>
      </c>
      <c r="E87" s="258" t="s">
        <v>556</v>
      </c>
      <c r="F87" s="258" t="s">
        <v>583</v>
      </c>
      <c r="G87" s="260">
        <v>135</v>
      </c>
      <c r="H87" s="258" t="s">
        <v>862</v>
      </c>
      <c r="I87" s="260">
        <v>135</v>
      </c>
      <c r="J87" s="260">
        <v>129.44999999999999</v>
      </c>
      <c r="K87" s="260">
        <v>0</v>
      </c>
      <c r="M87" s="260"/>
      <c r="O87" s="279"/>
    </row>
    <row r="88" spans="1:15">
      <c r="A88" s="259" t="s">
        <v>552</v>
      </c>
      <c r="B88" s="259" t="s">
        <v>617</v>
      </c>
      <c r="C88" s="259" t="s">
        <v>618</v>
      </c>
      <c r="D88" s="258" t="s">
        <v>286</v>
      </c>
      <c r="E88" s="258" t="s">
        <v>617</v>
      </c>
      <c r="F88" s="258" t="s">
        <v>642</v>
      </c>
      <c r="G88" s="260">
        <v>175</v>
      </c>
      <c r="H88" s="258" t="s">
        <v>863</v>
      </c>
      <c r="I88" s="260">
        <v>175</v>
      </c>
      <c r="J88" s="260">
        <v>168.25</v>
      </c>
      <c r="K88" s="260">
        <v>0</v>
      </c>
      <c r="M88" s="260"/>
      <c r="O88" s="279"/>
    </row>
    <row r="89" spans="1:15">
      <c r="A89" s="259" t="s">
        <v>552</v>
      </c>
      <c r="B89" s="259" t="s">
        <v>521</v>
      </c>
      <c r="C89" s="259" t="s">
        <v>558</v>
      </c>
      <c r="D89" s="258" t="s">
        <v>522</v>
      </c>
      <c r="E89" s="258" t="s">
        <v>521</v>
      </c>
      <c r="F89" s="258" t="s">
        <v>523</v>
      </c>
      <c r="G89" s="260">
        <v>175</v>
      </c>
      <c r="H89" s="258" t="s">
        <v>834</v>
      </c>
      <c r="I89" s="260">
        <v>175</v>
      </c>
      <c r="J89" s="260">
        <v>169</v>
      </c>
      <c r="K89" s="260">
        <v>0</v>
      </c>
      <c r="M89" s="260"/>
      <c r="O89" s="279"/>
    </row>
    <row r="90" spans="1:15">
      <c r="A90" s="259" t="s">
        <v>552</v>
      </c>
      <c r="B90" s="259" t="s">
        <v>217</v>
      </c>
      <c r="C90" s="259" t="s">
        <v>619</v>
      </c>
      <c r="D90" s="258" t="s">
        <v>248</v>
      </c>
      <c r="E90" s="258" t="s">
        <v>217</v>
      </c>
      <c r="F90" s="258" t="s">
        <v>249</v>
      </c>
      <c r="G90" s="260">
        <v>135</v>
      </c>
      <c r="H90" s="258" t="s">
        <v>813</v>
      </c>
      <c r="I90" s="260">
        <v>135</v>
      </c>
      <c r="J90" s="260">
        <v>130.19999999999999</v>
      </c>
      <c r="K90" s="260">
        <v>0</v>
      </c>
      <c r="M90" s="260"/>
      <c r="O90" s="279"/>
    </row>
    <row r="91" spans="1:15">
      <c r="A91" s="259" t="s">
        <v>552</v>
      </c>
      <c r="B91" s="259" t="s">
        <v>620</v>
      </c>
      <c r="C91" s="259" t="s">
        <v>621</v>
      </c>
      <c r="D91" s="258" t="s">
        <v>183</v>
      </c>
      <c r="E91" s="258" t="s">
        <v>620</v>
      </c>
      <c r="F91" s="258" t="s">
        <v>643</v>
      </c>
      <c r="G91" s="260">
        <v>135</v>
      </c>
      <c r="H91" s="258" t="s">
        <v>864</v>
      </c>
      <c r="I91" s="260">
        <v>135</v>
      </c>
      <c r="J91" s="260">
        <v>129.44999999999999</v>
      </c>
      <c r="K91" s="260">
        <v>0</v>
      </c>
      <c r="M91" s="260"/>
      <c r="O91" s="279"/>
    </row>
    <row r="92" spans="1:15">
      <c r="A92" s="259" t="s">
        <v>552</v>
      </c>
      <c r="B92" s="259" t="s">
        <v>559</v>
      </c>
      <c r="C92" s="259" t="s">
        <v>560</v>
      </c>
      <c r="D92" s="258" t="s">
        <v>584</v>
      </c>
      <c r="E92" s="258" t="s">
        <v>559</v>
      </c>
      <c r="F92" s="258" t="s">
        <v>585</v>
      </c>
      <c r="G92" s="260">
        <v>135</v>
      </c>
      <c r="H92" s="258" t="s">
        <v>865</v>
      </c>
      <c r="I92" s="260">
        <v>135</v>
      </c>
      <c r="J92" s="260">
        <v>129.44999999999999</v>
      </c>
      <c r="K92" s="260">
        <v>0</v>
      </c>
      <c r="M92" s="260"/>
      <c r="O92" s="279"/>
    </row>
    <row r="93" spans="1:15">
      <c r="A93" s="259" t="s">
        <v>552</v>
      </c>
      <c r="B93" s="259" t="s">
        <v>622</v>
      </c>
      <c r="C93" s="259" t="s">
        <v>284</v>
      </c>
      <c r="D93" s="258" t="s">
        <v>692</v>
      </c>
      <c r="E93" s="258" t="s">
        <v>622</v>
      </c>
      <c r="F93" s="258" t="s">
        <v>644</v>
      </c>
      <c r="G93" s="260">
        <v>135</v>
      </c>
      <c r="H93" s="258" t="s">
        <v>866</v>
      </c>
      <c r="I93" s="260">
        <v>135</v>
      </c>
      <c r="J93" s="260">
        <v>126.45</v>
      </c>
      <c r="K93" s="260">
        <v>0</v>
      </c>
      <c r="M93" s="260"/>
      <c r="O93" s="279"/>
    </row>
    <row r="94" spans="1:15">
      <c r="A94" s="259" t="s">
        <v>552</v>
      </c>
      <c r="B94" s="259" t="s">
        <v>561</v>
      </c>
      <c r="C94" s="259" t="s">
        <v>562</v>
      </c>
      <c r="D94" s="258" t="s">
        <v>586</v>
      </c>
      <c r="E94" s="258" t="s">
        <v>587</v>
      </c>
      <c r="F94" s="258" t="s">
        <v>588</v>
      </c>
      <c r="G94" s="260">
        <v>135</v>
      </c>
      <c r="H94" s="258" t="s">
        <v>867</v>
      </c>
      <c r="I94" s="260">
        <v>135</v>
      </c>
      <c r="J94" s="260">
        <v>129.44999999999999</v>
      </c>
      <c r="K94" s="260">
        <v>0</v>
      </c>
      <c r="M94" s="260"/>
      <c r="O94" s="279"/>
    </row>
    <row r="95" spans="1:15">
      <c r="A95" s="259" t="s">
        <v>552</v>
      </c>
      <c r="B95" s="259" t="s">
        <v>563</v>
      </c>
      <c r="C95" s="259" t="s">
        <v>564</v>
      </c>
      <c r="D95" s="258" t="s">
        <v>589</v>
      </c>
      <c r="E95" s="258" t="s">
        <v>590</v>
      </c>
      <c r="F95" s="258" t="s">
        <v>591</v>
      </c>
      <c r="G95" s="260">
        <v>175</v>
      </c>
      <c r="H95" s="258" t="s">
        <v>868</v>
      </c>
      <c r="I95" s="260">
        <v>175</v>
      </c>
      <c r="J95" s="260">
        <v>168.25</v>
      </c>
      <c r="K95" s="260">
        <v>0</v>
      </c>
      <c r="M95" s="260"/>
      <c r="O95" s="279"/>
    </row>
    <row r="96" spans="1:15">
      <c r="A96" s="259" t="s">
        <v>552</v>
      </c>
      <c r="B96" s="259" t="s">
        <v>623</v>
      </c>
      <c r="C96" s="259" t="s">
        <v>624</v>
      </c>
      <c r="D96" s="258" t="s">
        <v>645</v>
      </c>
      <c r="E96" s="258" t="s">
        <v>623</v>
      </c>
      <c r="F96" s="258" t="s">
        <v>646</v>
      </c>
      <c r="G96" s="260">
        <v>135</v>
      </c>
      <c r="H96" s="258" t="s">
        <v>869</v>
      </c>
      <c r="I96" s="260">
        <v>135</v>
      </c>
      <c r="J96" s="260">
        <v>129.44999999999999</v>
      </c>
      <c r="K96" s="260">
        <v>0</v>
      </c>
      <c r="M96" s="260"/>
      <c r="O96" s="279"/>
    </row>
    <row r="97" spans="1:15">
      <c r="A97" s="259" t="s">
        <v>552</v>
      </c>
      <c r="B97" s="259" t="s">
        <v>625</v>
      </c>
      <c r="C97" s="259" t="s">
        <v>284</v>
      </c>
      <c r="D97" s="258" t="s">
        <v>647</v>
      </c>
      <c r="E97" s="258" t="s">
        <v>625</v>
      </c>
      <c r="F97" s="258" t="s">
        <v>648</v>
      </c>
      <c r="G97" s="260">
        <v>135</v>
      </c>
      <c r="H97" s="258" t="s">
        <v>870</v>
      </c>
      <c r="I97" s="260">
        <v>135</v>
      </c>
      <c r="J97" s="260">
        <v>129.44999999999999</v>
      </c>
      <c r="K97" s="260">
        <v>0</v>
      </c>
      <c r="M97" s="260"/>
      <c r="O97" s="279"/>
    </row>
    <row r="98" spans="1:15">
      <c r="A98" s="259" t="s">
        <v>552</v>
      </c>
      <c r="B98" s="259" t="s">
        <v>565</v>
      </c>
      <c r="C98" s="259" t="s">
        <v>566</v>
      </c>
      <c r="D98" s="258" t="s">
        <v>592</v>
      </c>
      <c r="E98" s="258" t="s">
        <v>593</v>
      </c>
      <c r="F98" s="258" t="s">
        <v>594</v>
      </c>
      <c r="G98" s="260">
        <v>135</v>
      </c>
      <c r="H98" s="258" t="s">
        <v>871</v>
      </c>
      <c r="I98" s="260">
        <v>135</v>
      </c>
      <c r="J98" s="260">
        <v>130.19999999999999</v>
      </c>
      <c r="K98" s="260">
        <v>0</v>
      </c>
      <c r="M98" s="260"/>
      <c r="O98" s="279"/>
    </row>
    <row r="99" spans="1:15">
      <c r="A99" s="259" t="s">
        <v>552</v>
      </c>
      <c r="B99" s="259" t="s">
        <v>565</v>
      </c>
      <c r="C99" s="259" t="s">
        <v>567</v>
      </c>
      <c r="D99" s="258" t="s">
        <v>592</v>
      </c>
      <c r="E99" s="258" t="s">
        <v>565</v>
      </c>
      <c r="F99" s="258" t="s">
        <v>141</v>
      </c>
      <c r="G99" s="260">
        <v>135</v>
      </c>
      <c r="H99" s="258" t="s">
        <v>871</v>
      </c>
      <c r="I99" s="260">
        <v>135</v>
      </c>
      <c r="J99" s="260">
        <v>125.7</v>
      </c>
      <c r="K99" s="260">
        <v>0</v>
      </c>
      <c r="M99" s="260"/>
      <c r="O99" s="279"/>
    </row>
    <row r="100" spans="1:15">
      <c r="A100" s="259" t="s">
        <v>552</v>
      </c>
      <c r="B100" s="259" t="s">
        <v>568</v>
      </c>
      <c r="C100" s="259" t="s">
        <v>569</v>
      </c>
      <c r="D100" s="258" t="s">
        <v>595</v>
      </c>
      <c r="E100" s="258" t="s">
        <v>568</v>
      </c>
      <c r="F100" s="258" t="s">
        <v>596</v>
      </c>
      <c r="G100" s="260">
        <v>135</v>
      </c>
      <c r="H100" s="258" t="s">
        <v>872</v>
      </c>
      <c r="I100" s="260">
        <v>135</v>
      </c>
      <c r="J100" s="260">
        <v>129.44999999999999</v>
      </c>
      <c r="K100" s="260">
        <v>0</v>
      </c>
      <c r="M100" s="260"/>
      <c r="O100" s="279"/>
    </row>
    <row r="101" spans="1:15">
      <c r="A101" s="259" t="s">
        <v>552</v>
      </c>
      <c r="B101" s="259" t="s">
        <v>693</v>
      </c>
      <c r="C101" s="259" t="s">
        <v>694</v>
      </c>
      <c r="D101" s="258" t="s">
        <v>697</v>
      </c>
      <c r="E101" s="258" t="s">
        <v>698</v>
      </c>
      <c r="F101" s="258" t="s">
        <v>699</v>
      </c>
      <c r="G101" s="260">
        <v>175</v>
      </c>
      <c r="H101" s="258" t="s">
        <v>873</v>
      </c>
      <c r="I101" s="260">
        <v>175</v>
      </c>
      <c r="J101" s="260">
        <v>168.25</v>
      </c>
      <c r="K101" s="260">
        <v>0</v>
      </c>
      <c r="M101" s="260"/>
      <c r="O101" s="279"/>
    </row>
    <row r="102" spans="1:15">
      <c r="A102" s="259" t="s">
        <v>552</v>
      </c>
      <c r="B102" s="259" t="s">
        <v>467</v>
      </c>
      <c r="C102" s="259" t="s">
        <v>570</v>
      </c>
      <c r="D102" s="258" t="s">
        <v>570</v>
      </c>
      <c r="E102" s="258" t="s">
        <v>467</v>
      </c>
      <c r="F102" s="258" t="s">
        <v>95</v>
      </c>
      <c r="G102" s="260">
        <v>135</v>
      </c>
      <c r="H102" s="258" t="s">
        <v>874</v>
      </c>
      <c r="I102" s="260">
        <v>135</v>
      </c>
      <c r="J102" s="260">
        <v>127.95</v>
      </c>
      <c r="K102" s="260">
        <v>0</v>
      </c>
      <c r="M102" s="260"/>
      <c r="O102" s="279"/>
    </row>
    <row r="103" spans="1:15">
      <c r="A103" s="259" t="s">
        <v>552</v>
      </c>
      <c r="B103" s="259" t="s">
        <v>626</v>
      </c>
      <c r="C103" s="259" t="s">
        <v>627</v>
      </c>
      <c r="D103" s="258" t="s">
        <v>179</v>
      </c>
      <c r="E103" s="258" t="s">
        <v>626</v>
      </c>
      <c r="F103" s="258" t="s">
        <v>649</v>
      </c>
      <c r="G103" s="260">
        <v>135</v>
      </c>
      <c r="H103" s="258" t="s">
        <v>875</v>
      </c>
      <c r="I103" s="260">
        <v>135</v>
      </c>
      <c r="J103" s="260">
        <v>129.44999999999999</v>
      </c>
      <c r="K103" s="260">
        <v>0</v>
      </c>
      <c r="M103" s="260"/>
      <c r="O103" s="279"/>
    </row>
    <row r="104" spans="1:15">
      <c r="A104" s="259" t="s">
        <v>552</v>
      </c>
      <c r="B104" s="259" t="s">
        <v>571</v>
      </c>
      <c r="C104" s="259" t="s">
        <v>572</v>
      </c>
      <c r="D104" s="258" t="s">
        <v>388</v>
      </c>
      <c r="E104" s="258" t="s">
        <v>571</v>
      </c>
      <c r="F104" s="258" t="s">
        <v>150</v>
      </c>
      <c r="G104" s="260">
        <v>135</v>
      </c>
      <c r="H104" s="258" t="s">
        <v>876</v>
      </c>
      <c r="I104" s="260">
        <v>135</v>
      </c>
      <c r="J104" s="260">
        <v>129.44999999999999</v>
      </c>
      <c r="K104" s="260">
        <v>0</v>
      </c>
      <c r="M104" s="260"/>
      <c r="O104" s="279"/>
    </row>
    <row r="105" spans="1:15">
      <c r="A105" s="259" t="s">
        <v>552</v>
      </c>
      <c r="B105" s="259" t="s">
        <v>507</v>
      </c>
      <c r="C105" s="259" t="s">
        <v>628</v>
      </c>
      <c r="D105" s="258" t="s">
        <v>509</v>
      </c>
      <c r="E105" s="258" t="s">
        <v>507</v>
      </c>
      <c r="F105" s="258" t="s">
        <v>510</v>
      </c>
      <c r="G105" s="260">
        <v>135</v>
      </c>
      <c r="H105" s="258" t="s">
        <v>877</v>
      </c>
      <c r="I105" s="260">
        <v>135</v>
      </c>
      <c r="J105" s="260">
        <v>129.44999999999999</v>
      </c>
      <c r="K105" s="260">
        <v>0</v>
      </c>
      <c r="M105" s="260"/>
      <c r="O105" s="279"/>
    </row>
    <row r="106" spans="1:15">
      <c r="A106" s="259" t="s">
        <v>552</v>
      </c>
      <c r="B106" s="259" t="s">
        <v>165</v>
      </c>
      <c r="C106" s="259" t="s">
        <v>172</v>
      </c>
      <c r="D106" s="258" t="s">
        <v>192</v>
      </c>
      <c r="E106" s="258" t="s">
        <v>165</v>
      </c>
      <c r="F106" s="258" t="s">
        <v>193</v>
      </c>
      <c r="G106" s="260">
        <v>135</v>
      </c>
      <c r="H106" s="258" t="s">
        <v>792</v>
      </c>
      <c r="I106" s="260">
        <v>135</v>
      </c>
      <c r="J106" s="260">
        <v>130.19999999999999</v>
      </c>
      <c r="K106" s="260">
        <v>0</v>
      </c>
      <c r="M106" s="260"/>
      <c r="O106" s="279"/>
    </row>
    <row r="107" spans="1:15">
      <c r="A107" s="259" t="s">
        <v>552</v>
      </c>
      <c r="B107" s="259" t="s">
        <v>659</v>
      </c>
      <c r="C107" s="259" t="s">
        <v>660</v>
      </c>
      <c r="D107" s="258" t="s">
        <v>661</v>
      </c>
      <c r="E107" s="258" t="s">
        <v>662</v>
      </c>
      <c r="F107" s="258" t="s">
        <v>663</v>
      </c>
      <c r="G107" s="260">
        <v>0</v>
      </c>
      <c r="H107" s="258" t="s">
        <v>878</v>
      </c>
      <c r="I107" s="260">
        <v>175</v>
      </c>
      <c r="J107" s="260">
        <v>0</v>
      </c>
      <c r="K107" s="260">
        <v>175</v>
      </c>
      <c r="L107" s="259" t="s">
        <v>787</v>
      </c>
      <c r="M107" s="260"/>
      <c r="O107" s="279"/>
    </row>
    <row r="108" spans="1:15">
      <c r="A108" s="259" t="s">
        <v>552</v>
      </c>
      <c r="B108" s="259" t="s">
        <v>629</v>
      </c>
      <c r="C108" s="259" t="s">
        <v>424</v>
      </c>
      <c r="D108" s="258" t="s">
        <v>650</v>
      </c>
      <c r="E108" s="258" t="s">
        <v>629</v>
      </c>
      <c r="F108" s="258" t="s">
        <v>651</v>
      </c>
      <c r="G108" s="260">
        <v>135</v>
      </c>
      <c r="H108" s="258" t="s">
        <v>879</v>
      </c>
      <c r="I108" s="260">
        <v>135</v>
      </c>
      <c r="J108" s="260">
        <v>127.95</v>
      </c>
      <c r="K108" s="260">
        <v>0</v>
      </c>
      <c r="M108" s="260"/>
      <c r="O108" s="279"/>
    </row>
    <row r="109" spans="1:15">
      <c r="A109" s="259" t="s">
        <v>552</v>
      </c>
      <c r="B109" s="259" t="s">
        <v>573</v>
      </c>
      <c r="C109" s="259" t="s">
        <v>371</v>
      </c>
      <c r="D109" s="258" t="s">
        <v>597</v>
      </c>
      <c r="E109" s="258" t="s">
        <v>573</v>
      </c>
      <c r="F109" s="258" t="s">
        <v>598</v>
      </c>
      <c r="G109" s="260">
        <v>135</v>
      </c>
      <c r="H109" s="258" t="s">
        <v>880</v>
      </c>
      <c r="I109" s="260">
        <v>135</v>
      </c>
      <c r="J109" s="260">
        <v>129.44999999999999</v>
      </c>
      <c r="K109" s="260">
        <v>0</v>
      </c>
      <c r="M109" s="260"/>
      <c r="O109" s="279"/>
    </row>
    <row r="110" spans="1:15">
      <c r="A110" s="259" t="s">
        <v>552</v>
      </c>
      <c r="B110" s="259" t="s">
        <v>630</v>
      </c>
      <c r="C110" s="259" t="s">
        <v>631</v>
      </c>
      <c r="D110" s="258" t="s">
        <v>652</v>
      </c>
      <c r="E110" s="258" t="s">
        <v>630</v>
      </c>
      <c r="F110" s="258" t="s">
        <v>84</v>
      </c>
      <c r="G110" s="260">
        <v>175</v>
      </c>
      <c r="H110" s="258" t="s">
        <v>881</v>
      </c>
      <c r="I110" s="260">
        <v>175</v>
      </c>
      <c r="J110" s="260">
        <v>166.75</v>
      </c>
      <c r="K110" s="260">
        <v>0</v>
      </c>
      <c r="M110" s="260"/>
      <c r="O110" s="279"/>
    </row>
    <row r="111" spans="1:15">
      <c r="A111" s="259" t="s">
        <v>552</v>
      </c>
      <c r="B111" s="259" t="s">
        <v>574</v>
      </c>
      <c r="C111" s="259" t="s">
        <v>575</v>
      </c>
      <c r="D111" s="258" t="s">
        <v>599</v>
      </c>
      <c r="E111" s="258" t="s">
        <v>600</v>
      </c>
      <c r="F111" s="258" t="s">
        <v>601</v>
      </c>
      <c r="G111" s="260">
        <v>135</v>
      </c>
      <c r="H111" s="258" t="s">
        <v>882</v>
      </c>
      <c r="I111" s="260">
        <v>135</v>
      </c>
      <c r="J111" s="260">
        <v>126.45</v>
      </c>
      <c r="K111" s="260">
        <v>0</v>
      </c>
      <c r="M111" s="260"/>
      <c r="O111" s="279"/>
    </row>
    <row r="112" spans="1:15">
      <c r="A112" s="259" t="s">
        <v>552</v>
      </c>
      <c r="B112" s="259" t="s">
        <v>576</v>
      </c>
      <c r="C112" s="259" t="s">
        <v>577</v>
      </c>
      <c r="D112" s="258" t="s">
        <v>602</v>
      </c>
      <c r="E112" s="258" t="s">
        <v>576</v>
      </c>
      <c r="F112" s="258" t="s">
        <v>603</v>
      </c>
      <c r="G112" s="260">
        <v>135</v>
      </c>
      <c r="H112" s="258" t="s">
        <v>883</v>
      </c>
      <c r="I112" s="260">
        <v>135</v>
      </c>
      <c r="J112" s="260">
        <v>127.95</v>
      </c>
      <c r="K112" s="260">
        <v>0</v>
      </c>
      <c r="M112" s="260">
        <v>135</v>
      </c>
      <c r="N112" s="266">
        <f>COUNTIF(I75:I113,"135.00")</f>
        <v>27</v>
      </c>
      <c r="O112" s="279"/>
    </row>
    <row r="113" spans="1:15">
      <c r="A113" s="269" t="s">
        <v>552</v>
      </c>
      <c r="B113" s="269" t="s">
        <v>578</v>
      </c>
      <c r="C113" s="269" t="s">
        <v>579</v>
      </c>
      <c r="D113" s="270" t="s">
        <v>604</v>
      </c>
      <c r="E113" s="270" t="s">
        <v>605</v>
      </c>
      <c r="F113" s="270" t="s">
        <v>606</v>
      </c>
      <c r="G113" s="271">
        <v>135</v>
      </c>
      <c r="H113" s="270" t="s">
        <v>884</v>
      </c>
      <c r="I113" s="271">
        <v>135</v>
      </c>
      <c r="J113" s="271">
        <v>129.44999999999999</v>
      </c>
      <c r="K113" s="271">
        <v>0</v>
      </c>
      <c r="L113" s="269"/>
      <c r="M113" s="271">
        <v>175</v>
      </c>
      <c r="N113" s="267">
        <f>COUNTIF(I75:I113,"175.00")</f>
        <v>12</v>
      </c>
      <c r="O113" s="282">
        <f>SUM(Table1[[#This Row],[Cnt]]*40)</f>
        <v>480</v>
      </c>
    </row>
    <row r="114" spans="1:15" s="273" customFormat="1">
      <c r="A114" s="272">
        <v>39</v>
      </c>
      <c r="D114" s="274"/>
      <c r="E114" s="274"/>
      <c r="F114" s="274"/>
      <c r="G114" s="275">
        <v>5270</v>
      </c>
      <c r="H114" s="274"/>
      <c r="I114" s="275">
        <v>5745</v>
      </c>
      <c r="J114" s="275">
        <v>5039.8999999999969</v>
      </c>
      <c r="K114" s="275">
        <v>475</v>
      </c>
      <c r="M114" s="275"/>
      <c r="N114" s="276">
        <f>SUBTOTAL(109,N11:N113)</f>
        <v>100</v>
      </c>
      <c r="O114" s="280"/>
    </row>
    <row r="115" spans="1:15">
      <c r="A115" s="259" t="s">
        <v>351</v>
      </c>
      <c r="B115" s="259" t="s">
        <v>528</v>
      </c>
      <c r="C115" s="259" t="s">
        <v>529</v>
      </c>
      <c r="D115" s="258" t="s">
        <v>536</v>
      </c>
      <c r="E115" s="258" t="s">
        <v>528</v>
      </c>
      <c r="F115" s="258" t="s">
        <v>537</v>
      </c>
      <c r="G115" s="260">
        <v>185</v>
      </c>
      <c r="H115" s="258" t="s">
        <v>885</v>
      </c>
      <c r="I115" s="260">
        <v>185</v>
      </c>
      <c r="J115" s="260">
        <v>177.95</v>
      </c>
      <c r="K115" s="260">
        <v>0</v>
      </c>
      <c r="M115" s="260"/>
      <c r="O115" s="279"/>
    </row>
    <row r="116" spans="1:15">
      <c r="A116" s="259" t="s">
        <v>351</v>
      </c>
      <c r="B116" s="259" t="s">
        <v>657</v>
      </c>
      <c r="C116" s="259" t="s">
        <v>159</v>
      </c>
      <c r="D116" s="258" t="s">
        <v>183</v>
      </c>
      <c r="E116" s="258" t="s">
        <v>657</v>
      </c>
      <c r="F116" s="258" t="s">
        <v>658</v>
      </c>
      <c r="G116" s="260">
        <v>185</v>
      </c>
      <c r="H116" s="258" t="s">
        <v>886</v>
      </c>
      <c r="I116" s="260">
        <v>185</v>
      </c>
      <c r="J116" s="260">
        <v>177.95</v>
      </c>
      <c r="K116" s="260">
        <v>0</v>
      </c>
      <c r="M116" s="260"/>
      <c r="O116" s="279"/>
    </row>
    <row r="117" spans="1:15">
      <c r="A117" s="259" t="s">
        <v>351</v>
      </c>
      <c r="B117" s="259" t="s">
        <v>887</v>
      </c>
      <c r="C117" s="259" t="s">
        <v>726</v>
      </c>
      <c r="D117" s="258" t="s">
        <v>888</v>
      </c>
      <c r="E117" s="258" t="s">
        <v>889</v>
      </c>
      <c r="F117" s="258" t="s">
        <v>890</v>
      </c>
      <c r="G117" s="260">
        <v>185</v>
      </c>
      <c r="H117" s="258" t="s">
        <v>891</v>
      </c>
      <c r="I117" s="260">
        <v>185</v>
      </c>
      <c r="J117" s="260">
        <v>177.95</v>
      </c>
      <c r="K117" s="260">
        <v>0</v>
      </c>
      <c r="M117" s="260"/>
      <c r="O117" s="279"/>
    </row>
    <row r="118" spans="1:15">
      <c r="A118" s="259" t="s">
        <v>351</v>
      </c>
      <c r="B118" s="259" t="s">
        <v>366</v>
      </c>
      <c r="C118" s="259" t="s">
        <v>367</v>
      </c>
      <c r="D118" s="258" t="s">
        <v>398</v>
      </c>
      <c r="E118" s="258" t="s">
        <v>366</v>
      </c>
      <c r="F118" s="258" t="s">
        <v>399</v>
      </c>
      <c r="G118" s="260">
        <v>145</v>
      </c>
      <c r="H118" s="258" t="s">
        <v>892</v>
      </c>
      <c r="I118" s="260">
        <v>145</v>
      </c>
      <c r="J118" s="260">
        <v>139.15</v>
      </c>
      <c r="K118" s="260">
        <v>0</v>
      </c>
      <c r="M118" s="260"/>
      <c r="O118" s="279"/>
    </row>
    <row r="119" spans="1:15">
      <c r="A119" s="259" t="s">
        <v>351</v>
      </c>
      <c r="B119" s="259" t="s">
        <v>370</v>
      </c>
      <c r="C119" s="259" t="s">
        <v>371</v>
      </c>
      <c r="D119" s="258" t="s">
        <v>332</v>
      </c>
      <c r="E119" s="258" t="s">
        <v>370</v>
      </c>
      <c r="F119" s="258" t="s">
        <v>402</v>
      </c>
      <c r="G119" s="260">
        <v>145</v>
      </c>
      <c r="H119" s="258" t="s">
        <v>893</v>
      </c>
      <c r="I119" s="260">
        <v>145</v>
      </c>
      <c r="J119" s="260">
        <v>137.63999999999999</v>
      </c>
      <c r="K119" s="260">
        <v>0</v>
      </c>
      <c r="M119" s="260"/>
      <c r="O119" s="279"/>
    </row>
    <row r="120" spans="1:15">
      <c r="A120" s="259" t="s">
        <v>351</v>
      </c>
      <c r="B120" s="259" t="s">
        <v>376</v>
      </c>
      <c r="C120" s="259" t="s">
        <v>377</v>
      </c>
      <c r="D120" s="258" t="s">
        <v>406</v>
      </c>
      <c r="E120" s="258" t="s">
        <v>376</v>
      </c>
      <c r="F120" s="258" t="s">
        <v>407</v>
      </c>
      <c r="G120" s="260">
        <v>145</v>
      </c>
      <c r="H120" s="258" t="s">
        <v>894</v>
      </c>
      <c r="I120" s="260">
        <v>145</v>
      </c>
      <c r="J120" s="260">
        <v>139.15</v>
      </c>
      <c r="K120" s="260">
        <v>0</v>
      </c>
      <c r="M120" s="260"/>
      <c r="O120" s="279"/>
    </row>
    <row r="121" spans="1:15">
      <c r="A121" s="259" t="s">
        <v>351</v>
      </c>
      <c r="B121" s="259" t="s">
        <v>361</v>
      </c>
      <c r="C121" s="259" t="s">
        <v>362</v>
      </c>
      <c r="D121" s="258" t="s">
        <v>394</v>
      </c>
      <c r="E121" s="258" t="s">
        <v>361</v>
      </c>
      <c r="F121" s="258" t="s">
        <v>395</v>
      </c>
      <c r="G121" s="260">
        <v>145</v>
      </c>
      <c r="H121" s="258" t="s">
        <v>895</v>
      </c>
      <c r="I121" s="260">
        <v>145</v>
      </c>
      <c r="J121" s="260">
        <v>137.63999999999999</v>
      </c>
      <c r="K121" s="260">
        <v>0</v>
      </c>
      <c r="M121" s="260"/>
      <c r="O121" s="279"/>
    </row>
    <row r="122" spans="1:15">
      <c r="A122" s="259" t="s">
        <v>351</v>
      </c>
      <c r="B122" s="259" t="s">
        <v>357</v>
      </c>
      <c r="C122" s="259" t="s">
        <v>358</v>
      </c>
      <c r="D122" s="258" t="s">
        <v>390</v>
      </c>
      <c r="E122" s="258" t="s">
        <v>357</v>
      </c>
      <c r="F122" s="258" t="s">
        <v>391</v>
      </c>
      <c r="G122" s="260">
        <v>145</v>
      </c>
      <c r="H122" s="258" t="s">
        <v>896</v>
      </c>
      <c r="I122" s="260">
        <v>145</v>
      </c>
      <c r="J122" s="260">
        <v>139.15</v>
      </c>
      <c r="K122" s="260">
        <v>0</v>
      </c>
      <c r="M122" s="260"/>
      <c r="O122" s="279"/>
    </row>
    <row r="123" spans="1:15">
      <c r="A123" s="259" t="s">
        <v>351</v>
      </c>
      <c r="B123" s="259" t="s">
        <v>524</v>
      </c>
      <c r="C123" s="259" t="s">
        <v>525</v>
      </c>
      <c r="D123" s="258" t="s">
        <v>530</v>
      </c>
      <c r="E123" s="258" t="s">
        <v>531</v>
      </c>
      <c r="F123" s="258" t="s">
        <v>532</v>
      </c>
      <c r="G123" s="260">
        <v>145</v>
      </c>
      <c r="H123" s="258" t="s">
        <v>897</v>
      </c>
      <c r="I123" s="260">
        <v>185</v>
      </c>
      <c r="J123" s="260">
        <v>139.15</v>
      </c>
      <c r="K123" s="260">
        <v>40</v>
      </c>
      <c r="L123" s="259" t="s">
        <v>898</v>
      </c>
      <c r="M123" s="260"/>
      <c r="O123" s="279"/>
    </row>
    <row r="124" spans="1:15">
      <c r="A124" s="259" t="s">
        <v>351</v>
      </c>
      <c r="B124" s="259" t="s">
        <v>291</v>
      </c>
      <c r="C124" s="259" t="s">
        <v>356</v>
      </c>
      <c r="D124" s="258" t="s">
        <v>388</v>
      </c>
      <c r="E124" s="258" t="s">
        <v>291</v>
      </c>
      <c r="F124" s="258" t="s">
        <v>389</v>
      </c>
      <c r="G124" s="260">
        <v>0</v>
      </c>
      <c r="H124" s="258" t="s">
        <v>899</v>
      </c>
      <c r="I124" s="260">
        <v>185</v>
      </c>
      <c r="J124" s="260">
        <v>0</v>
      </c>
      <c r="K124" s="260">
        <v>185</v>
      </c>
      <c r="L124" s="259" t="s">
        <v>945</v>
      </c>
      <c r="M124" s="260"/>
      <c r="O124" s="279"/>
    </row>
    <row r="125" spans="1:15">
      <c r="A125" s="259" t="s">
        <v>351</v>
      </c>
      <c r="B125" s="259" t="s">
        <v>380</v>
      </c>
      <c r="C125" s="259" t="s">
        <v>381</v>
      </c>
      <c r="D125" s="258" t="s">
        <v>410</v>
      </c>
      <c r="E125" s="258" t="s">
        <v>411</v>
      </c>
      <c r="F125" s="258" t="s">
        <v>412</v>
      </c>
      <c r="G125" s="260">
        <v>145</v>
      </c>
      <c r="H125" s="258" t="s">
        <v>900</v>
      </c>
      <c r="I125" s="260">
        <v>145</v>
      </c>
      <c r="J125" s="260">
        <v>136.13999999999999</v>
      </c>
      <c r="K125" s="260">
        <v>0</v>
      </c>
      <c r="M125" s="260"/>
      <c r="O125" s="279"/>
    </row>
    <row r="126" spans="1:15">
      <c r="A126" s="259" t="s">
        <v>351</v>
      </c>
      <c r="B126" s="259" t="s">
        <v>708</v>
      </c>
      <c r="C126" s="259" t="s">
        <v>707</v>
      </c>
      <c r="D126" s="258" t="s">
        <v>691</v>
      </c>
      <c r="E126" s="258" t="s">
        <v>708</v>
      </c>
      <c r="F126" s="258" t="s">
        <v>709</v>
      </c>
      <c r="G126" s="260">
        <v>145</v>
      </c>
      <c r="H126" s="258" t="s">
        <v>901</v>
      </c>
      <c r="I126" s="260">
        <v>185</v>
      </c>
      <c r="J126" s="260">
        <v>139.15</v>
      </c>
      <c r="K126" s="260">
        <v>40</v>
      </c>
      <c r="L126" s="259" t="s">
        <v>902</v>
      </c>
      <c r="M126" s="260"/>
      <c r="O126" s="279"/>
    </row>
    <row r="127" spans="1:15">
      <c r="A127" s="259" t="s">
        <v>351</v>
      </c>
      <c r="B127" s="259" t="s">
        <v>494</v>
      </c>
      <c r="C127" s="259" t="s">
        <v>224</v>
      </c>
      <c r="D127" s="258" t="s">
        <v>496</v>
      </c>
      <c r="E127" s="258" t="s">
        <v>494</v>
      </c>
      <c r="F127" s="258" t="s">
        <v>497</v>
      </c>
      <c r="G127" s="260">
        <v>185</v>
      </c>
      <c r="H127" s="258" t="s">
        <v>812</v>
      </c>
      <c r="I127" s="260">
        <v>185</v>
      </c>
      <c r="J127" s="260">
        <v>178.7</v>
      </c>
      <c r="K127" s="260">
        <v>0</v>
      </c>
      <c r="M127" s="260"/>
      <c r="O127" s="279"/>
    </row>
    <row r="128" spans="1:15">
      <c r="A128" s="259" t="s">
        <v>351</v>
      </c>
      <c r="B128" s="259" t="s">
        <v>378</v>
      </c>
      <c r="C128" s="259" t="s">
        <v>379</v>
      </c>
      <c r="D128" s="258" t="s">
        <v>408</v>
      </c>
      <c r="E128" s="258" t="s">
        <v>378</v>
      </c>
      <c r="F128" s="258" t="s">
        <v>409</v>
      </c>
      <c r="G128" s="260">
        <v>145</v>
      </c>
      <c r="H128" s="258" t="s">
        <v>903</v>
      </c>
      <c r="I128" s="260">
        <v>145</v>
      </c>
      <c r="J128" s="260">
        <v>139.15</v>
      </c>
      <c r="K128" s="260">
        <v>0</v>
      </c>
      <c r="M128" s="260"/>
      <c r="O128" s="279"/>
    </row>
    <row r="129" spans="1:15">
      <c r="A129" s="259" t="s">
        <v>351</v>
      </c>
      <c r="B129" s="259" t="s">
        <v>526</v>
      </c>
      <c r="C129" s="259" t="s">
        <v>527</v>
      </c>
      <c r="D129" s="258" t="s">
        <v>533</v>
      </c>
      <c r="E129" s="258" t="s">
        <v>534</v>
      </c>
      <c r="F129" s="258" t="s">
        <v>535</v>
      </c>
      <c r="G129" s="260">
        <v>185</v>
      </c>
      <c r="H129" s="258" t="s">
        <v>904</v>
      </c>
      <c r="I129" s="260">
        <v>185</v>
      </c>
      <c r="J129" s="260">
        <v>177.95</v>
      </c>
      <c r="K129" s="260">
        <v>0</v>
      </c>
      <c r="M129" s="260"/>
      <c r="O129" s="279"/>
    </row>
    <row r="130" spans="1:15">
      <c r="A130" s="259" t="s">
        <v>351</v>
      </c>
      <c r="B130" s="259" t="s">
        <v>359</v>
      </c>
      <c r="C130" s="259" t="s">
        <v>360</v>
      </c>
      <c r="D130" s="258" t="s">
        <v>298</v>
      </c>
      <c r="E130" s="258" t="s">
        <v>392</v>
      </c>
      <c r="F130" s="258" t="s">
        <v>393</v>
      </c>
      <c r="G130" s="260">
        <v>145</v>
      </c>
      <c r="H130" s="258" t="s">
        <v>905</v>
      </c>
      <c r="I130" s="260">
        <v>145</v>
      </c>
      <c r="J130" s="260">
        <v>137.63999999999999</v>
      </c>
      <c r="K130" s="260">
        <v>0</v>
      </c>
      <c r="M130" s="260"/>
      <c r="O130" s="279"/>
    </row>
    <row r="131" spans="1:15">
      <c r="A131" s="259" t="s">
        <v>351</v>
      </c>
      <c r="B131" s="259" t="s">
        <v>352</v>
      </c>
      <c r="C131" s="259" t="s">
        <v>353</v>
      </c>
      <c r="D131" s="258" t="s">
        <v>384</v>
      </c>
      <c r="E131" s="258" t="s">
        <v>352</v>
      </c>
      <c r="F131" s="258" t="s">
        <v>385</v>
      </c>
      <c r="G131" s="260">
        <v>185</v>
      </c>
      <c r="H131" s="258" t="s">
        <v>906</v>
      </c>
      <c r="I131" s="260">
        <v>185</v>
      </c>
      <c r="J131" s="260">
        <v>177.95</v>
      </c>
      <c r="K131" s="260">
        <v>0</v>
      </c>
      <c r="M131" s="260"/>
      <c r="O131" s="279"/>
    </row>
    <row r="132" spans="1:15">
      <c r="A132" s="259" t="s">
        <v>351</v>
      </c>
      <c r="B132" s="259" t="s">
        <v>363</v>
      </c>
      <c r="C132" s="259" t="s">
        <v>364</v>
      </c>
      <c r="D132" s="258" t="s">
        <v>259</v>
      </c>
      <c r="E132" s="258" t="s">
        <v>363</v>
      </c>
      <c r="F132" s="258" t="s">
        <v>396</v>
      </c>
      <c r="G132" s="260">
        <v>145</v>
      </c>
      <c r="H132" s="258" t="s">
        <v>907</v>
      </c>
      <c r="I132" s="260">
        <v>145</v>
      </c>
      <c r="J132" s="260">
        <v>137.63999999999999</v>
      </c>
      <c r="K132" s="260">
        <v>0</v>
      </c>
      <c r="M132" s="260"/>
      <c r="O132" s="279"/>
    </row>
    <row r="133" spans="1:15">
      <c r="A133" s="259" t="s">
        <v>351</v>
      </c>
      <c r="B133" s="259" t="s">
        <v>365</v>
      </c>
      <c r="C133" s="259" t="s">
        <v>284</v>
      </c>
      <c r="D133" s="258" t="s">
        <v>397</v>
      </c>
      <c r="E133" s="258" t="s">
        <v>365</v>
      </c>
      <c r="F133" s="258" t="s">
        <v>135</v>
      </c>
      <c r="G133" s="260">
        <v>145</v>
      </c>
      <c r="H133" s="258" t="s">
        <v>908</v>
      </c>
      <c r="I133" s="260">
        <v>145</v>
      </c>
      <c r="J133" s="260">
        <v>139.9</v>
      </c>
      <c r="K133" s="260">
        <v>0</v>
      </c>
      <c r="M133" s="260"/>
      <c r="O133" s="279"/>
    </row>
    <row r="134" spans="1:15">
      <c r="A134" s="259" t="s">
        <v>351</v>
      </c>
      <c r="B134" s="259" t="s">
        <v>374</v>
      </c>
      <c r="C134" s="259" t="s">
        <v>375</v>
      </c>
      <c r="D134" s="258" t="s">
        <v>404</v>
      </c>
      <c r="E134" s="258" t="s">
        <v>374</v>
      </c>
      <c r="F134" s="258" t="s">
        <v>405</v>
      </c>
      <c r="G134" s="260">
        <v>145</v>
      </c>
      <c r="H134" s="258" t="s">
        <v>909</v>
      </c>
      <c r="I134" s="260">
        <v>145</v>
      </c>
      <c r="J134" s="260">
        <v>139.15</v>
      </c>
      <c r="K134" s="260">
        <v>0</v>
      </c>
      <c r="M134" s="260"/>
      <c r="O134" s="279"/>
    </row>
    <row r="135" spans="1:15">
      <c r="A135" s="259" t="s">
        <v>351</v>
      </c>
      <c r="B135" s="259" t="s">
        <v>368</v>
      </c>
      <c r="C135" s="259" t="s">
        <v>369</v>
      </c>
      <c r="D135" s="258" t="s">
        <v>400</v>
      </c>
      <c r="E135" s="258" t="s">
        <v>368</v>
      </c>
      <c r="F135" s="258" t="s">
        <v>401</v>
      </c>
      <c r="G135" s="260">
        <v>145</v>
      </c>
      <c r="H135" s="258" t="s">
        <v>910</v>
      </c>
      <c r="I135" s="260">
        <v>145</v>
      </c>
      <c r="J135" s="260">
        <v>139.15</v>
      </c>
      <c r="K135" s="260">
        <v>0</v>
      </c>
      <c r="M135" s="260"/>
      <c r="O135" s="279"/>
    </row>
    <row r="136" spans="1:15">
      <c r="A136" s="259" t="s">
        <v>351</v>
      </c>
      <c r="B136" s="259" t="s">
        <v>372</v>
      </c>
      <c r="C136" s="259" t="s">
        <v>373</v>
      </c>
      <c r="D136" s="258" t="s">
        <v>308</v>
      </c>
      <c r="E136" s="258" t="s">
        <v>372</v>
      </c>
      <c r="F136" s="258" t="s">
        <v>403</v>
      </c>
      <c r="G136" s="260">
        <v>145</v>
      </c>
      <c r="H136" s="258" t="s">
        <v>911</v>
      </c>
      <c r="I136" s="260">
        <v>145</v>
      </c>
      <c r="J136" s="260">
        <v>137.63999999999999</v>
      </c>
      <c r="K136" s="260">
        <v>0</v>
      </c>
      <c r="M136" s="260">
        <v>145</v>
      </c>
      <c r="N136" s="266">
        <f>COUNTIF(I115:I137,"145.00")</f>
        <v>14</v>
      </c>
      <c r="O136" s="279"/>
    </row>
    <row r="137" spans="1:15">
      <c r="A137" s="269" t="s">
        <v>351</v>
      </c>
      <c r="B137" s="269" t="s">
        <v>382</v>
      </c>
      <c r="C137" s="269" t="s">
        <v>383</v>
      </c>
      <c r="D137" s="270" t="s">
        <v>413</v>
      </c>
      <c r="E137" s="270" t="s">
        <v>414</v>
      </c>
      <c r="F137" s="270" t="s">
        <v>415</v>
      </c>
      <c r="G137" s="271">
        <v>145</v>
      </c>
      <c r="H137" s="270" t="s">
        <v>912</v>
      </c>
      <c r="I137" s="271">
        <v>145</v>
      </c>
      <c r="J137" s="271">
        <v>139.15</v>
      </c>
      <c r="K137" s="271">
        <v>0</v>
      </c>
      <c r="L137" s="269"/>
      <c r="M137" s="271">
        <v>185</v>
      </c>
      <c r="N137" s="267">
        <f>COUNTIF(I115:I137,"185.00")</f>
        <v>9</v>
      </c>
      <c r="O137" s="282">
        <f>SUM(Table1[[#This Row],[Cnt]]*40)</f>
        <v>360</v>
      </c>
    </row>
    <row r="138" spans="1:15" s="273" customFormat="1">
      <c r="A138" s="272">
        <v>23</v>
      </c>
      <c r="D138" s="274"/>
      <c r="E138" s="274"/>
      <c r="F138" s="274"/>
      <c r="G138" s="275">
        <v>3430</v>
      </c>
      <c r="H138" s="274"/>
      <c r="I138" s="275">
        <v>3695</v>
      </c>
      <c r="J138" s="275">
        <v>3285.04</v>
      </c>
      <c r="K138" s="275">
        <v>265</v>
      </c>
      <c r="M138" s="275"/>
      <c r="N138" s="276">
        <f>SUBTOTAL(109,N11:N137)</f>
        <v>123</v>
      </c>
      <c r="O138" s="280"/>
    </row>
    <row r="139" spans="1:15">
      <c r="A139" s="259" t="s">
        <v>416</v>
      </c>
      <c r="B139" s="259" t="s">
        <v>477</v>
      </c>
      <c r="C139" s="259" t="s">
        <v>478</v>
      </c>
      <c r="D139" s="258" t="s">
        <v>480</v>
      </c>
      <c r="E139" s="258" t="s">
        <v>481</v>
      </c>
      <c r="F139" s="258" t="s">
        <v>482</v>
      </c>
      <c r="G139" s="260">
        <v>85</v>
      </c>
      <c r="H139" s="258" t="s">
        <v>913</v>
      </c>
      <c r="I139" s="260">
        <v>185</v>
      </c>
      <c r="J139" s="260">
        <v>80.95</v>
      </c>
      <c r="K139" s="260">
        <v>100</v>
      </c>
      <c r="L139" s="259" t="s">
        <v>914</v>
      </c>
      <c r="M139" s="260"/>
      <c r="O139" s="279"/>
    </row>
    <row r="140" spans="1:15">
      <c r="A140" s="259" t="s">
        <v>416</v>
      </c>
      <c r="B140" s="259" t="s">
        <v>477</v>
      </c>
      <c r="C140" s="259" t="s">
        <v>479</v>
      </c>
      <c r="D140" s="258" t="s">
        <v>483</v>
      </c>
      <c r="E140" s="258" t="s">
        <v>481</v>
      </c>
      <c r="F140" s="258" t="s">
        <v>482</v>
      </c>
      <c r="G140" s="260">
        <v>85</v>
      </c>
      <c r="H140" s="258" t="s">
        <v>915</v>
      </c>
      <c r="I140" s="260">
        <v>185</v>
      </c>
      <c r="J140" s="260">
        <v>80.95</v>
      </c>
      <c r="K140" s="260">
        <v>100</v>
      </c>
      <c r="L140" s="259" t="s">
        <v>916</v>
      </c>
      <c r="M140" s="260"/>
      <c r="O140" s="279"/>
    </row>
    <row r="141" spans="1:15">
      <c r="A141" s="259" t="s">
        <v>416</v>
      </c>
      <c r="B141" s="259" t="s">
        <v>538</v>
      </c>
      <c r="C141" s="259" t="s">
        <v>539</v>
      </c>
      <c r="D141" s="258" t="s">
        <v>388</v>
      </c>
      <c r="E141" s="258" t="s">
        <v>538</v>
      </c>
      <c r="F141" s="258" t="s">
        <v>546</v>
      </c>
      <c r="G141" s="260">
        <v>185</v>
      </c>
      <c r="H141" s="258" t="s">
        <v>917</v>
      </c>
      <c r="I141" s="260">
        <v>185</v>
      </c>
      <c r="J141" s="260">
        <v>177.95</v>
      </c>
      <c r="K141" s="260">
        <v>0</v>
      </c>
      <c r="M141" s="260"/>
      <c r="O141" s="279"/>
    </row>
    <row r="142" spans="1:15">
      <c r="A142" s="259" t="s">
        <v>416</v>
      </c>
      <c r="B142" s="259" t="s">
        <v>437</v>
      </c>
      <c r="C142" s="259" t="s">
        <v>438</v>
      </c>
      <c r="D142" s="258" t="s">
        <v>457</v>
      </c>
      <c r="E142" s="258" t="s">
        <v>437</v>
      </c>
      <c r="F142" s="258" t="s">
        <v>458</v>
      </c>
      <c r="G142" s="260">
        <v>145</v>
      </c>
      <c r="H142" s="258" t="s">
        <v>918</v>
      </c>
      <c r="I142" s="260">
        <v>145</v>
      </c>
      <c r="J142" s="260">
        <v>139.15</v>
      </c>
      <c r="K142" s="260">
        <v>0</v>
      </c>
      <c r="M142" s="260"/>
      <c r="O142" s="279"/>
    </row>
    <row r="143" spans="1:15">
      <c r="A143" s="259" t="s">
        <v>416</v>
      </c>
      <c r="B143" s="259" t="s">
        <v>428</v>
      </c>
      <c r="C143" s="259" t="s">
        <v>429</v>
      </c>
      <c r="D143" s="258" t="s">
        <v>448</v>
      </c>
      <c r="E143" s="258" t="s">
        <v>449</v>
      </c>
      <c r="F143" s="258" t="s">
        <v>450</v>
      </c>
      <c r="G143" s="260">
        <v>145</v>
      </c>
      <c r="H143" s="258" t="s">
        <v>919</v>
      </c>
      <c r="I143" s="260">
        <v>145</v>
      </c>
      <c r="J143" s="260">
        <v>139.15</v>
      </c>
      <c r="K143" s="260">
        <v>0</v>
      </c>
      <c r="M143" s="260"/>
      <c r="O143" s="279"/>
    </row>
    <row r="144" spans="1:15">
      <c r="A144" s="259" t="s">
        <v>416</v>
      </c>
      <c r="B144" s="259" t="s">
        <v>425</v>
      </c>
      <c r="C144" s="259" t="s">
        <v>426</v>
      </c>
      <c r="D144" s="258" t="s">
        <v>446</v>
      </c>
      <c r="E144" s="258" t="s">
        <v>425</v>
      </c>
      <c r="F144" s="258" t="s">
        <v>447</v>
      </c>
      <c r="G144" s="260">
        <v>145</v>
      </c>
      <c r="H144" s="258" t="s">
        <v>920</v>
      </c>
      <c r="I144" s="260">
        <v>145</v>
      </c>
      <c r="J144" s="260">
        <v>137.63999999999999</v>
      </c>
      <c r="K144" s="260">
        <v>0</v>
      </c>
      <c r="M144" s="260"/>
      <c r="O144" s="279"/>
    </row>
    <row r="145" spans="1:15">
      <c r="A145" s="259" t="s">
        <v>416</v>
      </c>
      <c r="B145" s="259" t="s">
        <v>238</v>
      </c>
      <c r="C145" s="259" t="s">
        <v>164</v>
      </c>
      <c r="D145" s="258" t="s">
        <v>272</v>
      </c>
      <c r="E145" s="258" t="s">
        <v>238</v>
      </c>
      <c r="F145" s="258" t="s">
        <v>118</v>
      </c>
      <c r="G145" s="260">
        <v>145</v>
      </c>
      <c r="H145" s="258" t="s">
        <v>921</v>
      </c>
      <c r="I145" s="260">
        <v>145</v>
      </c>
      <c r="J145" s="260">
        <v>137.63999999999999</v>
      </c>
      <c r="K145" s="260">
        <v>0</v>
      </c>
      <c r="M145" s="260"/>
      <c r="O145" s="279"/>
    </row>
    <row r="146" spans="1:15">
      <c r="A146" s="259" t="s">
        <v>416</v>
      </c>
      <c r="B146" s="259" t="s">
        <v>540</v>
      </c>
      <c r="C146" s="259" t="s">
        <v>541</v>
      </c>
      <c r="D146" s="258" t="s">
        <v>527</v>
      </c>
      <c r="E146" s="258" t="s">
        <v>547</v>
      </c>
      <c r="F146" s="258" t="s">
        <v>548</v>
      </c>
      <c r="G146" s="260">
        <v>185</v>
      </c>
      <c r="H146" s="258" t="s">
        <v>922</v>
      </c>
      <c r="I146" s="260">
        <v>185</v>
      </c>
      <c r="J146" s="260">
        <v>177.95</v>
      </c>
      <c r="K146" s="260">
        <v>0</v>
      </c>
      <c r="M146" s="260"/>
      <c r="O146" s="279"/>
    </row>
    <row r="147" spans="1:15">
      <c r="A147" s="259" t="s">
        <v>416</v>
      </c>
      <c r="B147" s="259" t="s">
        <v>430</v>
      </c>
      <c r="C147" s="259" t="s">
        <v>431</v>
      </c>
      <c r="D147" s="258" t="s">
        <v>451</v>
      </c>
      <c r="E147" s="258" t="s">
        <v>430</v>
      </c>
      <c r="F147" s="258" t="s">
        <v>452</v>
      </c>
      <c r="G147" s="260">
        <v>145</v>
      </c>
      <c r="H147" s="258" t="s">
        <v>923</v>
      </c>
      <c r="I147" s="260">
        <v>145</v>
      </c>
      <c r="J147" s="260">
        <v>137.63999999999999</v>
      </c>
      <c r="K147" s="260">
        <v>0</v>
      </c>
      <c r="M147" s="260"/>
      <c r="O147" s="279"/>
    </row>
    <row r="148" spans="1:15">
      <c r="A148" s="259" t="s">
        <v>416</v>
      </c>
      <c r="B148" s="259" t="s">
        <v>299</v>
      </c>
      <c r="C148" s="259" t="s">
        <v>434</v>
      </c>
      <c r="D148" s="258" t="s">
        <v>339</v>
      </c>
      <c r="E148" s="258" t="s">
        <v>299</v>
      </c>
      <c r="F148" s="258" t="s">
        <v>119</v>
      </c>
      <c r="G148" s="260">
        <v>145</v>
      </c>
      <c r="H148" s="258" t="s">
        <v>835</v>
      </c>
      <c r="I148" s="260">
        <v>145</v>
      </c>
      <c r="J148" s="260">
        <v>138.38999999999999</v>
      </c>
      <c r="K148" s="260">
        <v>0</v>
      </c>
      <c r="M148" s="260"/>
      <c r="O148" s="279"/>
    </row>
    <row r="149" spans="1:15">
      <c r="A149" s="259" t="s">
        <v>416</v>
      </c>
      <c r="B149" s="259" t="s">
        <v>432</v>
      </c>
      <c r="C149" s="259" t="s">
        <v>433</v>
      </c>
      <c r="D149" s="258" t="s">
        <v>453</v>
      </c>
      <c r="E149" s="258" t="s">
        <v>432</v>
      </c>
      <c r="F149" s="258" t="s">
        <v>454</v>
      </c>
      <c r="G149" s="260">
        <v>145</v>
      </c>
      <c r="H149" s="258" t="s">
        <v>924</v>
      </c>
      <c r="I149" s="260">
        <v>145</v>
      </c>
      <c r="J149" s="260">
        <v>139.15</v>
      </c>
      <c r="K149" s="260">
        <v>0</v>
      </c>
      <c r="M149" s="260"/>
      <c r="O149" s="279"/>
    </row>
    <row r="150" spans="1:15">
      <c r="A150" s="259" t="s">
        <v>416</v>
      </c>
      <c r="B150" s="259" t="s">
        <v>671</v>
      </c>
      <c r="C150" s="259" t="s">
        <v>672</v>
      </c>
      <c r="D150" s="258" t="s">
        <v>557</v>
      </c>
      <c r="E150" s="258" t="s">
        <v>671</v>
      </c>
      <c r="F150" s="258" t="s">
        <v>676</v>
      </c>
      <c r="G150" s="260">
        <v>185</v>
      </c>
      <c r="H150" s="258" t="s">
        <v>925</v>
      </c>
      <c r="I150" s="260">
        <v>185</v>
      </c>
      <c r="J150" s="260">
        <v>177.95</v>
      </c>
      <c r="K150" s="260">
        <v>0</v>
      </c>
      <c r="M150" s="260"/>
      <c r="O150" s="279"/>
    </row>
    <row r="151" spans="1:15">
      <c r="A151" s="259" t="s">
        <v>416</v>
      </c>
      <c r="B151" s="259" t="s">
        <v>423</v>
      </c>
      <c r="C151" s="259" t="s">
        <v>424</v>
      </c>
      <c r="D151" s="258" t="s">
        <v>444</v>
      </c>
      <c r="E151" s="258" t="s">
        <v>423</v>
      </c>
      <c r="F151" s="258" t="s">
        <v>445</v>
      </c>
      <c r="G151" s="260">
        <v>145</v>
      </c>
      <c r="H151" s="258" t="s">
        <v>926</v>
      </c>
      <c r="I151" s="260">
        <v>145</v>
      </c>
      <c r="J151" s="260">
        <v>137.63999999999999</v>
      </c>
      <c r="K151" s="260">
        <v>0</v>
      </c>
      <c r="M151" s="260"/>
      <c r="O151" s="279"/>
    </row>
    <row r="152" spans="1:15">
      <c r="A152" s="259" t="s">
        <v>416</v>
      </c>
      <c r="B152" s="259" t="s">
        <v>417</v>
      </c>
      <c r="C152" s="259" t="s">
        <v>418</v>
      </c>
      <c r="D152" s="258" t="s">
        <v>337</v>
      </c>
      <c r="E152" s="258" t="s">
        <v>417</v>
      </c>
      <c r="F152" s="258" t="s">
        <v>439</v>
      </c>
      <c r="G152" s="260">
        <v>185</v>
      </c>
      <c r="H152" s="258" t="s">
        <v>927</v>
      </c>
      <c r="I152" s="260">
        <v>185</v>
      </c>
      <c r="J152" s="260">
        <v>177.95</v>
      </c>
      <c r="K152" s="260">
        <v>0</v>
      </c>
      <c r="M152" s="260"/>
      <c r="O152" s="279"/>
    </row>
    <row r="153" spans="1:15">
      <c r="A153" s="259" t="s">
        <v>416</v>
      </c>
      <c r="B153" s="259" t="s">
        <v>653</v>
      </c>
      <c r="C153" s="259" t="s">
        <v>210</v>
      </c>
      <c r="D153" s="258" t="s">
        <v>654</v>
      </c>
      <c r="E153" s="258" t="s">
        <v>655</v>
      </c>
      <c r="F153" s="258" t="s">
        <v>656</v>
      </c>
      <c r="G153" s="260">
        <v>185</v>
      </c>
      <c r="H153" s="258" t="s">
        <v>928</v>
      </c>
      <c r="I153" s="260">
        <v>185</v>
      </c>
      <c r="J153" s="260">
        <v>177.95</v>
      </c>
      <c r="K153" s="260">
        <v>0</v>
      </c>
      <c r="M153" s="260"/>
      <c r="O153" s="279"/>
    </row>
    <row r="154" spans="1:15">
      <c r="A154" s="259" t="s">
        <v>416</v>
      </c>
      <c r="B154" s="259" t="s">
        <v>542</v>
      </c>
      <c r="C154" s="259" t="s">
        <v>543</v>
      </c>
      <c r="D154" s="258" t="s">
        <v>549</v>
      </c>
      <c r="E154" s="258" t="s">
        <v>542</v>
      </c>
      <c r="F154" s="258" t="s">
        <v>498</v>
      </c>
      <c r="G154" s="260">
        <v>0</v>
      </c>
      <c r="H154" s="258" t="s">
        <v>929</v>
      </c>
      <c r="I154" s="260">
        <v>185</v>
      </c>
      <c r="J154" s="260">
        <v>0</v>
      </c>
      <c r="K154" s="260">
        <v>185</v>
      </c>
      <c r="L154" s="259" t="s">
        <v>783</v>
      </c>
      <c r="M154" s="260"/>
      <c r="O154" s="279"/>
    </row>
    <row r="155" spans="1:15">
      <c r="A155" s="259" t="s">
        <v>416</v>
      </c>
      <c r="B155" s="259" t="s">
        <v>502</v>
      </c>
      <c r="C155" s="259" t="s">
        <v>503</v>
      </c>
      <c r="D155" s="258" t="s">
        <v>500</v>
      </c>
      <c r="E155" s="258" t="s">
        <v>501</v>
      </c>
      <c r="F155" s="258" t="s">
        <v>504</v>
      </c>
      <c r="G155" s="260">
        <v>140</v>
      </c>
      <c r="H155" s="258" t="s">
        <v>844</v>
      </c>
      <c r="I155" s="260">
        <v>185</v>
      </c>
      <c r="J155" s="260">
        <v>135.05000000000001</v>
      </c>
      <c r="K155" s="260">
        <v>45</v>
      </c>
      <c r="L155" s="259" t="s">
        <v>930</v>
      </c>
      <c r="M155" s="260"/>
      <c r="O155" s="279"/>
    </row>
    <row r="156" spans="1:15">
      <c r="A156" s="259" t="s">
        <v>416</v>
      </c>
      <c r="B156" s="259" t="s">
        <v>365</v>
      </c>
      <c r="C156" s="259" t="s">
        <v>427</v>
      </c>
      <c r="D156" s="258" t="s">
        <v>397</v>
      </c>
      <c r="E156" s="258" t="s">
        <v>365</v>
      </c>
      <c r="F156" s="258" t="s">
        <v>135</v>
      </c>
      <c r="G156" s="260">
        <v>145</v>
      </c>
      <c r="H156" s="258" t="s">
        <v>908</v>
      </c>
      <c r="I156" s="260">
        <v>145</v>
      </c>
      <c r="J156" s="260">
        <v>139.9</v>
      </c>
      <c r="K156" s="260">
        <v>0</v>
      </c>
      <c r="M156" s="260"/>
      <c r="O156" s="279"/>
    </row>
    <row r="157" spans="1:15">
      <c r="A157" s="259" t="s">
        <v>416</v>
      </c>
      <c r="B157" s="259" t="s">
        <v>419</v>
      </c>
      <c r="C157" s="259" t="s">
        <v>420</v>
      </c>
      <c r="D157" s="258" t="s">
        <v>440</v>
      </c>
      <c r="E157" s="258" t="s">
        <v>419</v>
      </c>
      <c r="F157" s="258" t="s">
        <v>441</v>
      </c>
      <c r="G157" s="260">
        <v>185</v>
      </c>
      <c r="H157" s="258" t="s">
        <v>931</v>
      </c>
      <c r="I157" s="260">
        <v>185</v>
      </c>
      <c r="J157" s="260">
        <v>177.95</v>
      </c>
      <c r="K157" s="260">
        <v>0</v>
      </c>
      <c r="M157" s="260"/>
      <c r="O157" s="279"/>
    </row>
    <row r="158" spans="1:15">
      <c r="A158" s="259" t="s">
        <v>416</v>
      </c>
      <c r="B158" s="259" t="s">
        <v>667</v>
      </c>
      <c r="C158" s="259" t="s">
        <v>320</v>
      </c>
      <c r="D158" s="258" t="s">
        <v>668</v>
      </c>
      <c r="E158" s="258" t="s">
        <v>667</v>
      </c>
      <c r="F158" s="258" t="s">
        <v>673</v>
      </c>
      <c r="G158" s="260">
        <v>185</v>
      </c>
      <c r="H158" s="258" t="s">
        <v>932</v>
      </c>
      <c r="I158" s="260">
        <v>185</v>
      </c>
      <c r="J158" s="260">
        <v>177.95</v>
      </c>
      <c r="K158" s="260">
        <v>0</v>
      </c>
      <c r="M158" s="260"/>
      <c r="O158" s="279"/>
    </row>
    <row r="159" spans="1:15">
      <c r="A159" s="259" t="s">
        <v>416</v>
      </c>
      <c r="B159" s="259" t="s">
        <v>421</v>
      </c>
      <c r="C159" s="259" t="s">
        <v>422</v>
      </c>
      <c r="D159" s="258" t="s">
        <v>442</v>
      </c>
      <c r="E159" s="258" t="s">
        <v>421</v>
      </c>
      <c r="F159" s="258" t="s">
        <v>443</v>
      </c>
      <c r="G159" s="260">
        <v>145</v>
      </c>
      <c r="H159" s="258" t="s">
        <v>933</v>
      </c>
      <c r="I159" s="260">
        <v>145</v>
      </c>
      <c r="J159" s="260">
        <v>139.15</v>
      </c>
      <c r="K159" s="260">
        <v>0</v>
      </c>
      <c r="M159" s="260"/>
      <c r="O159" s="279"/>
    </row>
    <row r="160" spans="1:15">
      <c r="A160" s="259" t="s">
        <v>416</v>
      </c>
      <c r="B160" s="259" t="s">
        <v>669</v>
      </c>
      <c r="C160" s="259" t="s">
        <v>670</v>
      </c>
      <c r="D160" s="258" t="s">
        <v>346</v>
      </c>
      <c r="E160" s="258" t="s">
        <v>674</v>
      </c>
      <c r="F160" s="258" t="s">
        <v>675</v>
      </c>
      <c r="G160" s="260">
        <v>10</v>
      </c>
      <c r="H160" s="258" t="s">
        <v>934</v>
      </c>
      <c r="I160" s="260">
        <v>185</v>
      </c>
      <c r="J160" s="260">
        <v>8.1999999999999993</v>
      </c>
      <c r="K160" s="260">
        <v>175</v>
      </c>
      <c r="L160" s="259" t="s">
        <v>787</v>
      </c>
      <c r="M160" s="260"/>
      <c r="O160" s="279"/>
    </row>
    <row r="161" spans="1:15">
      <c r="A161" s="259" t="s">
        <v>416</v>
      </c>
      <c r="B161" s="259" t="s">
        <v>435</v>
      </c>
      <c r="C161" s="259" t="s">
        <v>436</v>
      </c>
      <c r="D161" s="258" t="s">
        <v>455</v>
      </c>
      <c r="E161" s="258" t="s">
        <v>435</v>
      </c>
      <c r="F161" s="258" t="s">
        <v>456</v>
      </c>
      <c r="G161" s="260">
        <v>145</v>
      </c>
      <c r="H161" s="258" t="s">
        <v>935</v>
      </c>
      <c r="I161" s="260">
        <v>145</v>
      </c>
      <c r="J161" s="260">
        <v>139.15</v>
      </c>
      <c r="K161" s="260">
        <v>0</v>
      </c>
      <c r="M161" s="260"/>
      <c r="O161" s="279"/>
    </row>
    <row r="162" spans="1:15">
      <c r="A162" s="259" t="s">
        <v>416</v>
      </c>
      <c r="B162" s="259" t="s">
        <v>544</v>
      </c>
      <c r="C162" s="259" t="s">
        <v>545</v>
      </c>
      <c r="D162" s="258" t="s">
        <v>550</v>
      </c>
      <c r="E162" s="258" t="s">
        <v>551</v>
      </c>
      <c r="F162" s="258" t="s">
        <v>493</v>
      </c>
      <c r="G162" s="260">
        <v>70</v>
      </c>
      <c r="H162" s="258" t="s">
        <v>936</v>
      </c>
      <c r="I162" s="260">
        <v>185</v>
      </c>
      <c r="J162" s="260">
        <v>66.400000000000006</v>
      </c>
      <c r="K162" s="260">
        <v>115</v>
      </c>
      <c r="L162" s="259" t="s">
        <v>937</v>
      </c>
      <c r="M162" s="260">
        <v>145</v>
      </c>
      <c r="N162" s="266">
        <f>COUNTIF(I139:I163,"145.00")</f>
        <v>11</v>
      </c>
      <c r="O162" s="279"/>
    </row>
    <row r="163" spans="1:15">
      <c r="A163" s="269" t="s">
        <v>416</v>
      </c>
      <c r="B163" s="269" t="s">
        <v>938</v>
      </c>
      <c r="C163" s="269" t="s">
        <v>939</v>
      </c>
      <c r="D163" s="270" t="s">
        <v>940</v>
      </c>
      <c r="E163" s="270" t="s">
        <v>941</v>
      </c>
      <c r="F163" s="270" t="s">
        <v>755</v>
      </c>
      <c r="G163" s="271">
        <v>60</v>
      </c>
      <c r="H163" s="270" t="s">
        <v>942</v>
      </c>
      <c r="I163" s="271">
        <v>185</v>
      </c>
      <c r="J163" s="271">
        <v>56.7</v>
      </c>
      <c r="K163" s="271">
        <v>125</v>
      </c>
      <c r="L163" s="269" t="s">
        <v>943</v>
      </c>
      <c r="M163" s="271">
        <v>185</v>
      </c>
      <c r="N163" s="267">
        <f>COUNTIF(I139:I163,"185.00")</f>
        <v>14</v>
      </c>
      <c r="O163" s="282">
        <f>SUM(Table1[[#This Row],[Cnt]]*40)</f>
        <v>560</v>
      </c>
    </row>
    <row r="164" spans="1:15" s="273" customFormat="1">
      <c r="A164" s="272">
        <v>25</v>
      </c>
      <c r="D164" s="274"/>
      <c r="E164" s="274"/>
      <c r="F164" s="274"/>
      <c r="G164" s="275">
        <v>3340</v>
      </c>
      <c r="H164" s="274"/>
      <c r="I164" s="275">
        <v>4185</v>
      </c>
      <c r="J164" s="275">
        <v>3198.5</v>
      </c>
      <c r="K164" s="275">
        <v>845</v>
      </c>
      <c r="M164" s="275"/>
      <c r="N164" s="276">
        <v>25</v>
      </c>
      <c r="O164" s="280"/>
    </row>
    <row r="165" spans="1:15" s="264" customFormat="1">
      <c r="A165" s="261">
        <v>148</v>
      </c>
      <c r="B165" s="262"/>
      <c r="C165" s="262"/>
      <c r="D165" s="265"/>
      <c r="E165" s="265"/>
      <c r="F165" s="265"/>
      <c r="G165" s="263">
        <v>20500</v>
      </c>
      <c r="H165" s="265"/>
      <c r="I165" s="263">
        <v>22780</v>
      </c>
      <c r="J165" s="263">
        <v>19625.38000000003</v>
      </c>
      <c r="K165" s="263">
        <v>2280</v>
      </c>
      <c r="L165" s="262"/>
      <c r="M165" s="283"/>
      <c r="N165" s="284"/>
      <c r="O165" s="263">
        <f>SUBTOTAL(109,O11:O164)</f>
        <v>2320</v>
      </c>
    </row>
    <row r="167" spans="1:15">
      <c r="L167" s="268" t="s">
        <v>948</v>
      </c>
      <c r="M167" s="266">
        <f>SUM(N162,N136,N112,N72,N48,N28)</f>
        <v>90</v>
      </c>
    </row>
    <row r="168" spans="1:15">
      <c r="L168" s="268" t="s">
        <v>949</v>
      </c>
      <c r="M168" s="267">
        <f>SUM(N163,N137,N113,N73,N49,N29)</f>
        <v>58</v>
      </c>
    </row>
    <row r="169" spans="1:15">
      <c r="M169" s="266">
        <f>SUM(M167:M168)</f>
        <v>148</v>
      </c>
    </row>
    <row r="171" spans="1:15">
      <c r="L171" s="268" t="s">
        <v>950</v>
      </c>
      <c r="M171" s="260">
        <f>SUM(O165)</f>
        <v>2320</v>
      </c>
    </row>
    <row r="172" spans="1:15">
      <c r="L172" s="268"/>
    </row>
    <row r="173" spans="1:15">
      <c r="L173" s="268"/>
    </row>
  </sheetData>
  <pageMargins left="0.2" right="0" top="0.5" bottom="0.5" header="0.05" footer="0"/>
  <pageSetup paperSize="3" orientation="landscape" horizontalDpi="0" verticalDpi="0" r:id="rId1"/>
  <rowBreaks count="5" manualBreakCount="5">
    <brk id="30" max="16383" man="1"/>
    <brk id="50" max="16383" man="1"/>
    <brk id="74" max="16383" man="1"/>
    <brk id="114" max="16383" man="1"/>
    <brk id="138" max="1638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D31" sqref="D31"/>
    </sheetView>
  </sheetViews>
  <sheetFormatPr defaultColWidth="8.85546875" defaultRowHeight="15"/>
  <cols>
    <col min="1" max="1" width="15.28515625" bestFit="1" customWidth="1"/>
    <col min="2" max="2" width="9" style="37" bestFit="1" customWidth="1"/>
    <col min="3" max="3" width="9.85546875" style="37" bestFit="1" customWidth="1"/>
    <col min="4" max="4" width="9" style="37" customWidth="1"/>
    <col min="5" max="5" width="10.5703125" style="44" bestFit="1" customWidth="1"/>
    <col min="6" max="6" width="6.7109375" style="44" customWidth="1"/>
    <col min="7" max="8" width="11.42578125" bestFit="1" customWidth="1"/>
    <col min="9" max="9" width="10.5703125" style="145" bestFit="1" customWidth="1"/>
    <col min="10" max="10" width="4.85546875" customWidth="1"/>
    <col min="12" max="12" width="9.42578125" style="37" customWidth="1"/>
    <col min="13" max="13" width="10.5703125" style="44" bestFit="1" customWidth="1"/>
  </cols>
  <sheetData>
    <row r="1" spans="1:13" ht="15.75">
      <c r="A1" s="188" t="s">
        <v>505</v>
      </c>
      <c r="D1" s="130">
        <v>2014</v>
      </c>
    </row>
    <row r="2" spans="1:13">
      <c r="B2" s="73" t="s">
        <v>39</v>
      </c>
      <c r="C2" s="73" t="s">
        <v>60</v>
      </c>
      <c r="D2" s="74" t="s">
        <v>62</v>
      </c>
      <c r="E2" s="65" t="s">
        <v>70</v>
      </c>
      <c r="F2" s="65" t="s">
        <v>64</v>
      </c>
      <c r="G2" s="65" t="s">
        <v>61</v>
      </c>
      <c r="H2" s="65" t="s">
        <v>60</v>
      </c>
      <c r="I2" s="65" t="s">
        <v>60</v>
      </c>
      <c r="J2" s="66">
        <v>2013</v>
      </c>
      <c r="K2" s="66" t="s">
        <v>65</v>
      </c>
      <c r="L2" s="74" t="s">
        <v>54</v>
      </c>
      <c r="M2" s="65" t="s">
        <v>55</v>
      </c>
    </row>
    <row r="3" spans="1:13">
      <c r="B3" s="73"/>
      <c r="C3" s="73"/>
      <c r="D3" s="76" t="s">
        <v>69</v>
      </c>
      <c r="E3" s="72" t="s">
        <v>39</v>
      </c>
      <c r="F3" s="72" t="s">
        <v>39</v>
      </c>
      <c r="G3" s="72" t="s">
        <v>62</v>
      </c>
      <c r="H3" s="72" t="s">
        <v>62</v>
      </c>
      <c r="I3" s="72" t="s">
        <v>55</v>
      </c>
      <c r="J3" s="70"/>
      <c r="K3" s="70">
        <v>2014</v>
      </c>
      <c r="L3" s="74"/>
      <c r="M3" s="65"/>
    </row>
    <row r="4" spans="1:13">
      <c r="A4" s="44" t="s">
        <v>33</v>
      </c>
      <c r="B4" s="37">
        <v>135</v>
      </c>
      <c r="C4" s="37">
        <v>175</v>
      </c>
      <c r="D4" s="77">
        <f t="shared" ref="D4:D10" si="0">SUM(F4+E4)</f>
        <v>19</v>
      </c>
      <c r="E4" s="80">
        <v>15</v>
      </c>
      <c r="F4" s="80">
        <v>4</v>
      </c>
      <c r="G4" s="82">
        <f t="shared" ref="G4:G9" si="1">SUM(B4*E4)</f>
        <v>2025</v>
      </c>
      <c r="H4" s="82">
        <f t="shared" ref="H4:H9" si="2">SUM(C4*F4)</f>
        <v>700</v>
      </c>
      <c r="I4" s="82">
        <f t="shared" ref="I4:I9" si="3">SUM(F4*40)</f>
        <v>160</v>
      </c>
      <c r="J4" s="83">
        <v>19</v>
      </c>
      <c r="K4" s="84">
        <f t="shared" ref="K4:K10" si="4">SUM(E4+F4)-(J4)</f>
        <v>0</v>
      </c>
    </row>
    <row r="5" spans="1:13">
      <c r="A5" s="44" t="s">
        <v>34</v>
      </c>
      <c r="B5" s="37">
        <v>135</v>
      </c>
      <c r="C5" s="37">
        <v>175</v>
      </c>
      <c r="D5" s="77">
        <f t="shared" si="0"/>
        <v>19</v>
      </c>
      <c r="E5" s="80">
        <v>15</v>
      </c>
      <c r="F5" s="80">
        <v>4</v>
      </c>
      <c r="G5" s="82">
        <f t="shared" si="1"/>
        <v>2025</v>
      </c>
      <c r="H5" s="82">
        <f t="shared" si="2"/>
        <v>700</v>
      </c>
      <c r="I5" s="82">
        <f t="shared" si="3"/>
        <v>160</v>
      </c>
      <c r="J5" s="83">
        <v>32</v>
      </c>
      <c r="K5" s="84">
        <f t="shared" si="4"/>
        <v>-13</v>
      </c>
    </row>
    <row r="6" spans="1:13">
      <c r="A6" s="44" t="s">
        <v>35</v>
      </c>
      <c r="B6" s="37">
        <v>135</v>
      </c>
      <c r="C6" s="37">
        <v>175</v>
      </c>
      <c r="D6" s="77">
        <f t="shared" si="0"/>
        <v>23</v>
      </c>
      <c r="E6" s="80">
        <v>9</v>
      </c>
      <c r="F6" s="80">
        <v>14</v>
      </c>
      <c r="G6" s="82">
        <f t="shared" si="1"/>
        <v>1215</v>
      </c>
      <c r="H6" s="82">
        <f t="shared" si="2"/>
        <v>2450</v>
      </c>
      <c r="I6" s="82">
        <f t="shared" si="3"/>
        <v>560</v>
      </c>
      <c r="J6" s="83">
        <v>42</v>
      </c>
      <c r="K6" s="84">
        <f t="shared" si="4"/>
        <v>-19</v>
      </c>
    </row>
    <row r="7" spans="1:13">
      <c r="A7" s="44" t="s">
        <v>36</v>
      </c>
      <c r="B7" s="37">
        <v>135</v>
      </c>
      <c r="C7" s="37">
        <v>175</v>
      </c>
      <c r="D7" s="77">
        <f t="shared" si="0"/>
        <v>38</v>
      </c>
      <c r="E7" s="143">
        <v>26</v>
      </c>
      <c r="F7" s="80">
        <v>12</v>
      </c>
      <c r="G7" s="82">
        <f t="shared" si="1"/>
        <v>3510</v>
      </c>
      <c r="H7" s="82">
        <f t="shared" si="2"/>
        <v>2100</v>
      </c>
      <c r="I7" s="82">
        <f t="shared" si="3"/>
        <v>480</v>
      </c>
      <c r="J7" s="83">
        <v>38</v>
      </c>
      <c r="K7" s="84">
        <f t="shared" si="4"/>
        <v>0</v>
      </c>
    </row>
    <row r="8" spans="1:13">
      <c r="A8" s="44" t="s">
        <v>37</v>
      </c>
      <c r="B8" s="37">
        <v>145</v>
      </c>
      <c r="C8" s="37">
        <v>185</v>
      </c>
      <c r="D8" s="77">
        <f t="shared" si="0"/>
        <v>24</v>
      </c>
      <c r="E8" s="80">
        <v>15</v>
      </c>
      <c r="F8" s="80">
        <v>9</v>
      </c>
      <c r="G8" s="82">
        <f t="shared" si="1"/>
        <v>2175</v>
      </c>
      <c r="H8" s="82">
        <f t="shared" si="2"/>
        <v>1665</v>
      </c>
      <c r="I8" s="82">
        <f t="shared" si="3"/>
        <v>360</v>
      </c>
      <c r="J8" s="83">
        <v>25</v>
      </c>
      <c r="K8" s="84">
        <f t="shared" si="4"/>
        <v>-1</v>
      </c>
    </row>
    <row r="9" spans="1:13">
      <c r="A9" s="44" t="s">
        <v>38</v>
      </c>
      <c r="B9" s="37">
        <v>145</v>
      </c>
      <c r="C9" s="37">
        <v>185</v>
      </c>
      <c r="D9" s="78">
        <f t="shared" si="0"/>
        <v>25</v>
      </c>
      <c r="E9" s="81">
        <v>11</v>
      </c>
      <c r="F9" s="81">
        <v>14</v>
      </c>
      <c r="G9" s="85">
        <f t="shared" si="1"/>
        <v>1595</v>
      </c>
      <c r="H9" s="85">
        <f t="shared" si="2"/>
        <v>2590</v>
      </c>
      <c r="I9" s="85">
        <f t="shared" si="3"/>
        <v>560</v>
      </c>
      <c r="J9" s="86">
        <v>21</v>
      </c>
      <c r="K9" s="87">
        <f t="shared" si="4"/>
        <v>4</v>
      </c>
      <c r="L9" s="55"/>
    </row>
    <row r="10" spans="1:13" ht="15.75" thickBot="1">
      <c r="A10" s="62"/>
      <c r="D10" s="79">
        <f t="shared" si="0"/>
        <v>148</v>
      </c>
      <c r="E10" s="144">
        <f t="shared" ref="E10:J10" si="5">SUM(E4:E9)</f>
        <v>91</v>
      </c>
      <c r="F10" s="144">
        <f t="shared" si="5"/>
        <v>57</v>
      </c>
      <c r="G10" s="82">
        <f t="shared" si="5"/>
        <v>12545</v>
      </c>
      <c r="H10" s="82">
        <f t="shared" si="5"/>
        <v>10205</v>
      </c>
      <c r="I10" s="82">
        <f t="shared" si="5"/>
        <v>2280</v>
      </c>
      <c r="J10" s="88">
        <f t="shared" si="5"/>
        <v>177</v>
      </c>
      <c r="K10" s="84">
        <f t="shared" si="4"/>
        <v>-29</v>
      </c>
      <c r="L10" s="54"/>
    </row>
    <row r="11" spans="1:13" ht="15.75" thickBot="1">
      <c r="A11" s="152" t="s">
        <v>459</v>
      </c>
      <c r="B11" s="151"/>
      <c r="C11" s="155" t="s">
        <v>490</v>
      </c>
      <c r="D11" s="154">
        <f>SUM('3rd-Edberg'!C6+'4th-Sprouse'!C6+'5th-Lynch'!C6+'6th-Perkins'!C6+'6th-Chapman'!C6+'7th-Olssen'!C5+'8th-Schara'!C6)</f>
        <v>148</v>
      </c>
      <c r="F11" s="69" t="s">
        <v>63</v>
      </c>
      <c r="G11" s="142">
        <f>SUM(G10+H10)</f>
        <v>22750</v>
      </c>
      <c r="H11" s="89"/>
      <c r="I11" s="89"/>
      <c r="J11" s="90"/>
      <c r="K11" s="90"/>
    </row>
    <row r="12" spans="1:13">
      <c r="A12" s="158" t="s">
        <v>460</v>
      </c>
      <c r="B12" s="156"/>
      <c r="C12" s="153" t="s">
        <v>491</v>
      </c>
      <c r="D12" s="157">
        <f>SUM(D11-D10)</f>
        <v>0</v>
      </c>
      <c r="H12" s="64" t="s">
        <v>59</v>
      </c>
      <c r="I12" s="63">
        <f>SUM(K10/J10)</f>
        <v>-0.16384180790960451</v>
      </c>
      <c r="K12" s="63"/>
    </row>
    <row r="13" spans="1:13" ht="7.5" customHeight="1">
      <c r="A13" s="45"/>
      <c r="B13" s="46"/>
      <c r="C13" s="46"/>
      <c r="D13" s="46"/>
      <c r="E13" s="47"/>
      <c r="F13" s="47"/>
      <c r="G13" s="45"/>
      <c r="H13" s="45"/>
      <c r="I13" s="45"/>
      <c r="J13" s="45"/>
      <c r="K13" s="45"/>
      <c r="L13" s="46"/>
    </row>
    <row r="15" spans="1:13">
      <c r="A15" s="58" t="s">
        <v>40</v>
      </c>
    </row>
    <row r="16" spans="1:13">
      <c r="A16" s="39" t="s">
        <v>41</v>
      </c>
      <c r="B16" s="37">
        <v>35.6</v>
      </c>
      <c r="E16" s="44">
        <v>19</v>
      </c>
      <c r="G16" s="38">
        <f>SUM(B16*E16)</f>
        <v>676.4</v>
      </c>
      <c r="H16" s="38"/>
      <c r="I16" s="38"/>
    </row>
    <row r="17" spans="1:13">
      <c r="A17" s="39" t="s">
        <v>42</v>
      </c>
      <c r="B17" s="37">
        <v>36.08</v>
      </c>
      <c r="E17" s="44">
        <v>69</v>
      </c>
      <c r="G17" s="38">
        <f>SUM(B17*E17)</f>
        <v>2489.52</v>
      </c>
      <c r="H17" s="38"/>
      <c r="I17" s="38"/>
    </row>
    <row r="18" spans="1:13">
      <c r="A18" s="39" t="s">
        <v>43</v>
      </c>
      <c r="B18" s="37">
        <v>35.83</v>
      </c>
      <c r="E18" s="44">
        <v>110</v>
      </c>
      <c r="G18" s="40">
        <f>SUM(B18*E18)</f>
        <v>3941.2999999999997</v>
      </c>
      <c r="H18" s="40"/>
      <c r="I18" s="40"/>
    </row>
    <row r="19" spans="1:13">
      <c r="A19" s="39" t="s">
        <v>49</v>
      </c>
      <c r="B19" s="37">
        <v>14.286061</v>
      </c>
      <c r="E19" s="44">
        <v>150</v>
      </c>
      <c r="G19" s="38">
        <f>SUM(E19*B19)</f>
        <v>2142.90915</v>
      </c>
      <c r="H19" s="38"/>
      <c r="I19" s="38"/>
      <c r="L19" s="37">
        <v>25</v>
      </c>
      <c r="M19" s="41">
        <f>SUM(L19-B19)*(E19)</f>
        <v>1607.09085</v>
      </c>
    </row>
    <row r="20" spans="1:13">
      <c r="A20" s="75" t="s">
        <v>46</v>
      </c>
      <c r="B20" s="37">
        <v>39</v>
      </c>
      <c r="E20" s="44">
        <v>24</v>
      </c>
      <c r="G20" s="40">
        <v>893.4</v>
      </c>
      <c r="H20" s="40"/>
      <c r="I20" s="40"/>
    </row>
    <row r="21" spans="1:13" s="145" customFormat="1">
      <c r="A21" s="75" t="s">
        <v>46</v>
      </c>
      <c r="B21" s="37" t="s">
        <v>770</v>
      </c>
      <c r="C21" s="37"/>
      <c r="D21" s="37"/>
      <c r="E21" s="44"/>
      <c r="F21" s="44"/>
      <c r="G21" s="40">
        <v>964.58</v>
      </c>
      <c r="H21" s="40"/>
      <c r="I21" s="40"/>
      <c r="L21" s="37"/>
      <c r="M21" s="44"/>
    </row>
    <row r="22" spans="1:13">
      <c r="A22" s="39"/>
      <c r="B22" s="204"/>
      <c r="G22" s="48">
        <f>SUM(G16:G21)</f>
        <v>11108.109149999998</v>
      </c>
      <c r="H22" s="48"/>
      <c r="I22" s="48"/>
    </row>
    <row r="23" spans="1:13">
      <c r="G23" s="38"/>
      <c r="H23" s="38"/>
      <c r="I23" s="38"/>
    </row>
    <row r="25" spans="1:13">
      <c r="A25" s="75" t="s">
        <v>50</v>
      </c>
      <c r="B25" s="37">
        <v>7.7360610000000003</v>
      </c>
      <c r="E25" s="44">
        <v>12</v>
      </c>
      <c r="G25" s="38">
        <f>SUM(E25*B25)</f>
        <v>92.832732000000007</v>
      </c>
      <c r="H25" s="38"/>
      <c r="I25" s="38"/>
    </row>
    <row r="26" spans="1:13">
      <c r="A26" s="210" t="s">
        <v>51</v>
      </c>
      <c r="B26" s="37">
        <v>0.87606099999999998</v>
      </c>
      <c r="E26" s="44">
        <v>300</v>
      </c>
      <c r="G26" s="38">
        <f>SUM(E26*B26)</f>
        <v>262.81830000000002</v>
      </c>
      <c r="H26" s="38"/>
      <c r="I26" s="38"/>
      <c r="L26" s="37">
        <v>2</v>
      </c>
      <c r="M26" s="41">
        <f>SUM(L26-B26)*(E26)</f>
        <v>337.18169999999998</v>
      </c>
    </row>
    <row r="27" spans="1:13">
      <c r="A27" s="39"/>
      <c r="G27" s="49">
        <f>SUM(G25:G26)</f>
        <v>355.65103200000004</v>
      </c>
      <c r="H27" s="68"/>
      <c r="I27" s="68"/>
      <c r="M27" s="56">
        <f>SUM(M14:M26)</f>
        <v>1944.2725500000001</v>
      </c>
    </row>
    <row r="28" spans="1:13" ht="7.5" customHeight="1">
      <c r="A28" s="51"/>
      <c r="B28" s="52"/>
      <c r="C28" s="52"/>
      <c r="D28" s="52"/>
      <c r="E28" s="53"/>
      <c r="F28" s="53"/>
      <c r="G28" s="51"/>
      <c r="H28" s="51"/>
      <c r="I28" s="51"/>
      <c r="J28" s="51"/>
      <c r="K28" s="51"/>
      <c r="L28" s="52"/>
    </row>
    <row r="29" spans="1:13">
      <c r="A29" s="58" t="s">
        <v>44</v>
      </c>
      <c r="E29" s="42" t="s">
        <v>30</v>
      </c>
      <c r="F29" s="67"/>
    </row>
    <row r="30" spans="1:13">
      <c r="A30" s="50" t="s">
        <v>52</v>
      </c>
      <c r="B30" s="37">
        <v>500</v>
      </c>
      <c r="E30" s="43">
        <v>5</v>
      </c>
      <c r="F30" s="43"/>
      <c r="G30" s="38">
        <f>SUM(B30*E30)</f>
        <v>2500</v>
      </c>
      <c r="H30" s="38"/>
      <c r="I30" s="38"/>
    </row>
    <row r="31" spans="1:13">
      <c r="A31" s="50" t="s">
        <v>53</v>
      </c>
      <c r="B31" s="37">
        <v>825</v>
      </c>
      <c r="C31" s="37" t="s">
        <v>769</v>
      </c>
      <c r="D31" s="288" t="s">
        <v>666</v>
      </c>
      <c r="E31" s="42">
        <v>2</v>
      </c>
      <c r="G31" s="38">
        <f>SUM(B31*E31)-(150)</f>
        <v>1500</v>
      </c>
      <c r="H31" s="57" t="s">
        <v>66</v>
      </c>
      <c r="I31" s="38"/>
      <c r="K31" s="57"/>
    </row>
    <row r="32" spans="1:13">
      <c r="A32" s="50"/>
      <c r="E32" s="43">
        <f>SUM(E30:E31)</f>
        <v>7</v>
      </c>
      <c r="G32" s="38">
        <f>SUM(B32)</f>
        <v>0</v>
      </c>
      <c r="H32" s="38"/>
      <c r="I32" s="38"/>
    </row>
    <row r="33" spans="1:13">
      <c r="G33" s="49">
        <f>SUM(G30:G31)</f>
        <v>4000</v>
      </c>
      <c r="H33" s="68"/>
      <c r="I33" s="68"/>
    </row>
    <row r="35" spans="1:13">
      <c r="A35" s="58" t="s">
        <v>764</v>
      </c>
      <c r="B35" s="287" t="s">
        <v>952</v>
      </c>
    </row>
    <row r="36" spans="1:13">
      <c r="B36" s="37" t="s">
        <v>765</v>
      </c>
      <c r="E36" s="54">
        <v>816</v>
      </c>
    </row>
    <row r="37" spans="1:13" s="145" customFormat="1">
      <c r="B37" s="37" t="s">
        <v>767</v>
      </c>
      <c r="C37" s="37"/>
      <c r="D37" s="37"/>
      <c r="E37" s="54">
        <v>100</v>
      </c>
      <c r="F37" s="257" t="s">
        <v>768</v>
      </c>
      <c r="L37" s="37"/>
      <c r="M37" s="44"/>
    </row>
    <row r="38" spans="1:13">
      <c r="B38" s="37" t="s">
        <v>766</v>
      </c>
      <c r="E38" s="55">
        <v>239.25</v>
      </c>
    </row>
    <row r="39" spans="1:13">
      <c r="E39" s="286">
        <f>SUM(E36:E38)</f>
        <v>1155.25</v>
      </c>
    </row>
  </sheetData>
  <phoneticPr fontId="73" type="noConversion"/>
  <pageMargins left="0.2" right="0.2" top="0.5" bottom="0.25" header="0.3" footer="0.3"/>
  <pageSetup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I45"/>
  <sheetViews>
    <sheetView topLeftCell="A7" workbookViewId="0">
      <selection activeCell="H17" sqref="H17"/>
    </sheetView>
  </sheetViews>
  <sheetFormatPr defaultColWidth="8.85546875" defaultRowHeight="15"/>
  <cols>
    <col min="1" max="1" width="39.140625" style="36" bestFit="1" customWidth="1"/>
    <col min="2" max="2" width="14" hidden="1" customWidth="1"/>
    <col min="3" max="3" width="1.140625" hidden="1" customWidth="1"/>
    <col min="4" max="4" width="2.42578125" customWidth="1"/>
    <col min="5" max="6" width="1.28515625" customWidth="1"/>
    <col min="7" max="7" width="15.28515625" style="35" customWidth="1"/>
    <col min="8" max="8" width="15.140625" bestFit="1" customWidth="1"/>
    <col min="9" max="9" width="1.42578125" customWidth="1"/>
    <col min="247" max="247" width="30.28515625" customWidth="1"/>
    <col min="248" max="249" width="0" hidden="1" customWidth="1"/>
    <col min="250" max="250" width="15.28515625" bestFit="1" customWidth="1"/>
    <col min="251" max="251" width="2.28515625" customWidth="1"/>
    <col min="252" max="252" width="13.42578125" customWidth="1"/>
    <col min="253" max="253" width="1.140625" customWidth="1"/>
    <col min="254" max="254" width="14.7109375" customWidth="1"/>
    <col min="255" max="255" width="2.42578125" customWidth="1"/>
    <col min="256" max="256" width="13.42578125" customWidth="1"/>
    <col min="257" max="257" width="1.28515625" customWidth="1"/>
    <col min="258" max="258" width="14.85546875" customWidth="1"/>
    <col min="259" max="259" width="1.7109375" customWidth="1"/>
    <col min="260" max="260" width="14.140625" customWidth="1"/>
    <col min="261" max="261" width="1.28515625" customWidth="1"/>
    <col min="262" max="262" width="14.85546875" customWidth="1"/>
    <col min="263" max="263" width="1.42578125" customWidth="1"/>
    <col min="264" max="264" width="13.85546875" customWidth="1"/>
    <col min="265" max="265" width="16.42578125" customWidth="1"/>
    <col min="503" max="503" width="30.28515625" customWidth="1"/>
    <col min="504" max="505" width="0" hidden="1" customWidth="1"/>
    <col min="506" max="506" width="15.28515625" bestFit="1" customWidth="1"/>
    <col min="507" max="507" width="2.28515625" customWidth="1"/>
    <col min="508" max="508" width="13.42578125" customWidth="1"/>
    <col min="509" max="509" width="1.140625" customWidth="1"/>
    <col min="510" max="510" width="14.7109375" customWidth="1"/>
    <col min="511" max="511" width="2.42578125" customWidth="1"/>
    <col min="512" max="512" width="13.42578125" customWidth="1"/>
    <col min="513" max="513" width="1.28515625" customWidth="1"/>
    <col min="514" max="514" width="14.85546875" customWidth="1"/>
    <col min="515" max="515" width="1.7109375" customWidth="1"/>
    <col min="516" max="516" width="14.140625" customWidth="1"/>
    <col min="517" max="517" width="1.28515625" customWidth="1"/>
    <col min="518" max="518" width="14.85546875" customWidth="1"/>
    <col min="519" max="519" width="1.42578125" customWidth="1"/>
    <col min="520" max="520" width="13.85546875" customWidth="1"/>
    <col min="521" max="521" width="16.42578125" customWidth="1"/>
    <col min="759" max="759" width="30.28515625" customWidth="1"/>
    <col min="760" max="761" width="0" hidden="1" customWidth="1"/>
    <col min="762" max="762" width="15.28515625" bestFit="1" customWidth="1"/>
    <col min="763" max="763" width="2.28515625" customWidth="1"/>
    <col min="764" max="764" width="13.42578125" customWidth="1"/>
    <col min="765" max="765" width="1.140625" customWidth="1"/>
    <col min="766" max="766" width="14.7109375" customWidth="1"/>
    <col min="767" max="767" width="2.42578125" customWidth="1"/>
    <col min="768" max="768" width="13.42578125" customWidth="1"/>
    <col min="769" max="769" width="1.28515625" customWidth="1"/>
    <col min="770" max="770" width="14.85546875" customWidth="1"/>
    <col min="771" max="771" width="1.7109375" customWidth="1"/>
    <col min="772" max="772" width="14.140625" customWidth="1"/>
    <col min="773" max="773" width="1.28515625" customWidth="1"/>
    <col min="774" max="774" width="14.85546875" customWidth="1"/>
    <col min="775" max="775" width="1.42578125" customWidth="1"/>
    <col min="776" max="776" width="13.85546875" customWidth="1"/>
    <col min="777" max="777" width="16.42578125" customWidth="1"/>
    <col min="1015" max="1015" width="30.28515625" customWidth="1"/>
    <col min="1016" max="1017" width="0" hidden="1" customWidth="1"/>
    <col min="1018" max="1018" width="15.28515625" bestFit="1" customWidth="1"/>
    <col min="1019" max="1019" width="2.28515625" customWidth="1"/>
    <col min="1020" max="1020" width="13.42578125" customWidth="1"/>
    <col min="1021" max="1021" width="1.140625" customWidth="1"/>
    <col min="1022" max="1022" width="14.7109375" customWidth="1"/>
    <col min="1023" max="1023" width="2.42578125" customWidth="1"/>
    <col min="1024" max="1024" width="13.42578125" customWidth="1"/>
    <col min="1025" max="1025" width="1.28515625" customWidth="1"/>
    <col min="1026" max="1026" width="14.85546875" customWidth="1"/>
    <col min="1027" max="1027" width="1.7109375" customWidth="1"/>
    <col min="1028" max="1028" width="14.140625" customWidth="1"/>
    <col min="1029" max="1029" width="1.28515625" customWidth="1"/>
    <col min="1030" max="1030" width="14.85546875" customWidth="1"/>
    <col min="1031" max="1031" width="1.42578125" customWidth="1"/>
    <col min="1032" max="1032" width="13.85546875" customWidth="1"/>
    <col min="1033" max="1033" width="16.42578125" customWidth="1"/>
    <col min="1271" max="1271" width="30.28515625" customWidth="1"/>
    <col min="1272" max="1273" width="0" hidden="1" customWidth="1"/>
    <col min="1274" max="1274" width="15.28515625" bestFit="1" customWidth="1"/>
    <col min="1275" max="1275" width="2.28515625" customWidth="1"/>
    <col min="1276" max="1276" width="13.42578125" customWidth="1"/>
    <col min="1277" max="1277" width="1.140625" customWidth="1"/>
    <col min="1278" max="1278" width="14.7109375" customWidth="1"/>
    <col min="1279" max="1279" width="2.42578125" customWidth="1"/>
    <col min="1280" max="1280" width="13.42578125" customWidth="1"/>
    <col min="1281" max="1281" width="1.28515625" customWidth="1"/>
    <col min="1282" max="1282" width="14.85546875" customWidth="1"/>
    <col min="1283" max="1283" width="1.7109375" customWidth="1"/>
    <col min="1284" max="1284" width="14.140625" customWidth="1"/>
    <col min="1285" max="1285" width="1.28515625" customWidth="1"/>
    <col min="1286" max="1286" width="14.85546875" customWidth="1"/>
    <col min="1287" max="1287" width="1.42578125" customWidth="1"/>
    <col min="1288" max="1288" width="13.85546875" customWidth="1"/>
    <col min="1289" max="1289" width="16.42578125" customWidth="1"/>
    <col min="1527" max="1527" width="30.28515625" customWidth="1"/>
    <col min="1528" max="1529" width="0" hidden="1" customWidth="1"/>
    <col min="1530" max="1530" width="15.28515625" bestFit="1" customWidth="1"/>
    <col min="1531" max="1531" width="2.28515625" customWidth="1"/>
    <col min="1532" max="1532" width="13.42578125" customWidth="1"/>
    <col min="1533" max="1533" width="1.140625" customWidth="1"/>
    <col min="1534" max="1534" width="14.7109375" customWidth="1"/>
    <col min="1535" max="1535" width="2.42578125" customWidth="1"/>
    <col min="1536" max="1536" width="13.42578125" customWidth="1"/>
    <col min="1537" max="1537" width="1.28515625" customWidth="1"/>
    <col min="1538" max="1538" width="14.85546875" customWidth="1"/>
    <col min="1539" max="1539" width="1.7109375" customWidth="1"/>
    <col min="1540" max="1540" width="14.140625" customWidth="1"/>
    <col min="1541" max="1541" width="1.28515625" customWidth="1"/>
    <col min="1542" max="1542" width="14.85546875" customWidth="1"/>
    <col min="1543" max="1543" width="1.42578125" customWidth="1"/>
    <col min="1544" max="1544" width="13.85546875" customWidth="1"/>
    <col min="1545" max="1545" width="16.42578125" customWidth="1"/>
    <col min="1783" max="1783" width="30.28515625" customWidth="1"/>
    <col min="1784" max="1785" width="0" hidden="1" customWidth="1"/>
    <col min="1786" max="1786" width="15.28515625" bestFit="1" customWidth="1"/>
    <col min="1787" max="1787" width="2.28515625" customWidth="1"/>
    <col min="1788" max="1788" width="13.42578125" customWidth="1"/>
    <col min="1789" max="1789" width="1.140625" customWidth="1"/>
    <col min="1790" max="1790" width="14.7109375" customWidth="1"/>
    <col min="1791" max="1791" width="2.42578125" customWidth="1"/>
    <col min="1792" max="1792" width="13.42578125" customWidth="1"/>
    <col min="1793" max="1793" width="1.28515625" customWidth="1"/>
    <col min="1794" max="1794" width="14.85546875" customWidth="1"/>
    <col min="1795" max="1795" width="1.7109375" customWidth="1"/>
    <col min="1796" max="1796" width="14.140625" customWidth="1"/>
    <col min="1797" max="1797" width="1.28515625" customWidth="1"/>
    <col min="1798" max="1798" width="14.85546875" customWidth="1"/>
    <col min="1799" max="1799" width="1.42578125" customWidth="1"/>
    <col min="1800" max="1800" width="13.85546875" customWidth="1"/>
    <col min="1801" max="1801" width="16.42578125" customWidth="1"/>
    <col min="2039" max="2039" width="30.28515625" customWidth="1"/>
    <col min="2040" max="2041" width="0" hidden="1" customWidth="1"/>
    <col min="2042" max="2042" width="15.28515625" bestFit="1" customWidth="1"/>
    <col min="2043" max="2043" width="2.28515625" customWidth="1"/>
    <col min="2044" max="2044" width="13.42578125" customWidth="1"/>
    <col min="2045" max="2045" width="1.140625" customWidth="1"/>
    <col min="2046" max="2046" width="14.7109375" customWidth="1"/>
    <col min="2047" max="2047" width="2.42578125" customWidth="1"/>
    <col min="2048" max="2048" width="13.42578125" customWidth="1"/>
    <col min="2049" max="2049" width="1.28515625" customWidth="1"/>
    <col min="2050" max="2050" width="14.85546875" customWidth="1"/>
    <col min="2051" max="2051" width="1.7109375" customWidth="1"/>
    <col min="2052" max="2052" width="14.140625" customWidth="1"/>
    <col min="2053" max="2053" width="1.28515625" customWidth="1"/>
    <col min="2054" max="2054" width="14.85546875" customWidth="1"/>
    <col min="2055" max="2055" width="1.42578125" customWidth="1"/>
    <col min="2056" max="2056" width="13.85546875" customWidth="1"/>
    <col min="2057" max="2057" width="16.42578125" customWidth="1"/>
    <col min="2295" max="2295" width="30.28515625" customWidth="1"/>
    <col min="2296" max="2297" width="0" hidden="1" customWidth="1"/>
    <col min="2298" max="2298" width="15.28515625" bestFit="1" customWidth="1"/>
    <col min="2299" max="2299" width="2.28515625" customWidth="1"/>
    <col min="2300" max="2300" width="13.42578125" customWidth="1"/>
    <col min="2301" max="2301" width="1.140625" customWidth="1"/>
    <col min="2302" max="2302" width="14.7109375" customWidth="1"/>
    <col min="2303" max="2303" width="2.42578125" customWidth="1"/>
    <col min="2304" max="2304" width="13.42578125" customWidth="1"/>
    <col min="2305" max="2305" width="1.28515625" customWidth="1"/>
    <col min="2306" max="2306" width="14.85546875" customWidth="1"/>
    <col min="2307" max="2307" width="1.7109375" customWidth="1"/>
    <col min="2308" max="2308" width="14.140625" customWidth="1"/>
    <col min="2309" max="2309" width="1.28515625" customWidth="1"/>
    <col min="2310" max="2310" width="14.85546875" customWidth="1"/>
    <col min="2311" max="2311" width="1.42578125" customWidth="1"/>
    <col min="2312" max="2312" width="13.85546875" customWidth="1"/>
    <col min="2313" max="2313" width="16.42578125" customWidth="1"/>
    <col min="2551" max="2551" width="30.28515625" customWidth="1"/>
    <col min="2552" max="2553" width="0" hidden="1" customWidth="1"/>
    <col min="2554" max="2554" width="15.28515625" bestFit="1" customWidth="1"/>
    <col min="2555" max="2555" width="2.28515625" customWidth="1"/>
    <col min="2556" max="2556" width="13.42578125" customWidth="1"/>
    <col min="2557" max="2557" width="1.140625" customWidth="1"/>
    <col min="2558" max="2558" width="14.7109375" customWidth="1"/>
    <col min="2559" max="2559" width="2.42578125" customWidth="1"/>
    <col min="2560" max="2560" width="13.42578125" customWidth="1"/>
    <col min="2561" max="2561" width="1.28515625" customWidth="1"/>
    <col min="2562" max="2562" width="14.85546875" customWidth="1"/>
    <col min="2563" max="2563" width="1.7109375" customWidth="1"/>
    <col min="2564" max="2564" width="14.140625" customWidth="1"/>
    <col min="2565" max="2565" width="1.28515625" customWidth="1"/>
    <col min="2566" max="2566" width="14.85546875" customWidth="1"/>
    <col min="2567" max="2567" width="1.42578125" customWidth="1"/>
    <col min="2568" max="2568" width="13.85546875" customWidth="1"/>
    <col min="2569" max="2569" width="16.42578125" customWidth="1"/>
    <col min="2807" max="2807" width="30.28515625" customWidth="1"/>
    <col min="2808" max="2809" width="0" hidden="1" customWidth="1"/>
    <col min="2810" max="2810" width="15.28515625" bestFit="1" customWidth="1"/>
    <col min="2811" max="2811" width="2.28515625" customWidth="1"/>
    <col min="2812" max="2812" width="13.42578125" customWidth="1"/>
    <col min="2813" max="2813" width="1.140625" customWidth="1"/>
    <col min="2814" max="2814" width="14.7109375" customWidth="1"/>
    <col min="2815" max="2815" width="2.42578125" customWidth="1"/>
    <col min="2816" max="2816" width="13.42578125" customWidth="1"/>
    <col min="2817" max="2817" width="1.28515625" customWidth="1"/>
    <col min="2818" max="2818" width="14.85546875" customWidth="1"/>
    <col min="2819" max="2819" width="1.7109375" customWidth="1"/>
    <col min="2820" max="2820" width="14.140625" customWidth="1"/>
    <col min="2821" max="2821" width="1.28515625" customWidth="1"/>
    <col min="2822" max="2822" width="14.85546875" customWidth="1"/>
    <col min="2823" max="2823" width="1.42578125" customWidth="1"/>
    <col min="2824" max="2824" width="13.85546875" customWidth="1"/>
    <col min="2825" max="2825" width="16.42578125" customWidth="1"/>
    <col min="3063" max="3063" width="30.28515625" customWidth="1"/>
    <col min="3064" max="3065" width="0" hidden="1" customWidth="1"/>
    <col min="3066" max="3066" width="15.28515625" bestFit="1" customWidth="1"/>
    <col min="3067" max="3067" width="2.28515625" customWidth="1"/>
    <col min="3068" max="3068" width="13.42578125" customWidth="1"/>
    <col min="3069" max="3069" width="1.140625" customWidth="1"/>
    <col min="3070" max="3070" width="14.7109375" customWidth="1"/>
    <col min="3071" max="3071" width="2.42578125" customWidth="1"/>
    <col min="3072" max="3072" width="13.42578125" customWidth="1"/>
    <col min="3073" max="3073" width="1.28515625" customWidth="1"/>
    <col min="3074" max="3074" width="14.85546875" customWidth="1"/>
    <col min="3075" max="3075" width="1.7109375" customWidth="1"/>
    <col min="3076" max="3076" width="14.140625" customWidth="1"/>
    <col min="3077" max="3077" width="1.28515625" customWidth="1"/>
    <col min="3078" max="3078" width="14.85546875" customWidth="1"/>
    <col min="3079" max="3079" width="1.42578125" customWidth="1"/>
    <col min="3080" max="3080" width="13.85546875" customWidth="1"/>
    <col min="3081" max="3081" width="16.42578125" customWidth="1"/>
    <col min="3319" max="3319" width="30.28515625" customWidth="1"/>
    <col min="3320" max="3321" width="0" hidden="1" customWidth="1"/>
    <col min="3322" max="3322" width="15.28515625" bestFit="1" customWidth="1"/>
    <col min="3323" max="3323" width="2.28515625" customWidth="1"/>
    <col min="3324" max="3324" width="13.42578125" customWidth="1"/>
    <col min="3325" max="3325" width="1.140625" customWidth="1"/>
    <col min="3326" max="3326" width="14.7109375" customWidth="1"/>
    <col min="3327" max="3327" width="2.42578125" customWidth="1"/>
    <col min="3328" max="3328" width="13.42578125" customWidth="1"/>
    <col min="3329" max="3329" width="1.28515625" customWidth="1"/>
    <col min="3330" max="3330" width="14.85546875" customWidth="1"/>
    <col min="3331" max="3331" width="1.7109375" customWidth="1"/>
    <col min="3332" max="3332" width="14.140625" customWidth="1"/>
    <col min="3333" max="3333" width="1.28515625" customWidth="1"/>
    <col min="3334" max="3334" width="14.85546875" customWidth="1"/>
    <col min="3335" max="3335" width="1.42578125" customWidth="1"/>
    <col min="3336" max="3336" width="13.85546875" customWidth="1"/>
    <col min="3337" max="3337" width="16.42578125" customWidth="1"/>
    <col min="3575" max="3575" width="30.28515625" customWidth="1"/>
    <col min="3576" max="3577" width="0" hidden="1" customWidth="1"/>
    <col min="3578" max="3578" width="15.28515625" bestFit="1" customWidth="1"/>
    <col min="3579" max="3579" width="2.28515625" customWidth="1"/>
    <col min="3580" max="3580" width="13.42578125" customWidth="1"/>
    <col min="3581" max="3581" width="1.140625" customWidth="1"/>
    <col min="3582" max="3582" width="14.7109375" customWidth="1"/>
    <col min="3583" max="3583" width="2.42578125" customWidth="1"/>
    <col min="3584" max="3584" width="13.42578125" customWidth="1"/>
    <col min="3585" max="3585" width="1.28515625" customWidth="1"/>
    <col min="3586" max="3586" width="14.85546875" customWidth="1"/>
    <col min="3587" max="3587" width="1.7109375" customWidth="1"/>
    <col min="3588" max="3588" width="14.140625" customWidth="1"/>
    <col min="3589" max="3589" width="1.28515625" customWidth="1"/>
    <col min="3590" max="3590" width="14.85546875" customWidth="1"/>
    <col min="3591" max="3591" width="1.42578125" customWidth="1"/>
    <col min="3592" max="3592" width="13.85546875" customWidth="1"/>
    <col min="3593" max="3593" width="16.42578125" customWidth="1"/>
    <col min="3831" max="3831" width="30.28515625" customWidth="1"/>
    <col min="3832" max="3833" width="0" hidden="1" customWidth="1"/>
    <col min="3834" max="3834" width="15.28515625" bestFit="1" customWidth="1"/>
    <col min="3835" max="3835" width="2.28515625" customWidth="1"/>
    <col min="3836" max="3836" width="13.42578125" customWidth="1"/>
    <col min="3837" max="3837" width="1.140625" customWidth="1"/>
    <col min="3838" max="3838" width="14.7109375" customWidth="1"/>
    <col min="3839" max="3839" width="2.42578125" customWidth="1"/>
    <col min="3840" max="3840" width="13.42578125" customWidth="1"/>
    <col min="3841" max="3841" width="1.28515625" customWidth="1"/>
    <col min="3842" max="3842" width="14.85546875" customWidth="1"/>
    <col min="3843" max="3843" width="1.7109375" customWidth="1"/>
    <col min="3844" max="3844" width="14.140625" customWidth="1"/>
    <col min="3845" max="3845" width="1.28515625" customWidth="1"/>
    <col min="3846" max="3846" width="14.85546875" customWidth="1"/>
    <col min="3847" max="3847" width="1.42578125" customWidth="1"/>
    <col min="3848" max="3848" width="13.85546875" customWidth="1"/>
    <col min="3849" max="3849" width="16.42578125" customWidth="1"/>
    <col min="4087" max="4087" width="30.28515625" customWidth="1"/>
    <col min="4088" max="4089" width="0" hidden="1" customWidth="1"/>
    <col min="4090" max="4090" width="15.28515625" bestFit="1" customWidth="1"/>
    <col min="4091" max="4091" width="2.28515625" customWidth="1"/>
    <col min="4092" max="4092" width="13.42578125" customWidth="1"/>
    <col min="4093" max="4093" width="1.140625" customWidth="1"/>
    <col min="4094" max="4094" width="14.7109375" customWidth="1"/>
    <col min="4095" max="4095" width="2.42578125" customWidth="1"/>
    <col min="4096" max="4096" width="13.42578125" customWidth="1"/>
    <col min="4097" max="4097" width="1.28515625" customWidth="1"/>
    <col min="4098" max="4098" width="14.85546875" customWidth="1"/>
    <col min="4099" max="4099" width="1.7109375" customWidth="1"/>
    <col min="4100" max="4100" width="14.140625" customWidth="1"/>
    <col min="4101" max="4101" width="1.28515625" customWidth="1"/>
    <col min="4102" max="4102" width="14.85546875" customWidth="1"/>
    <col min="4103" max="4103" width="1.42578125" customWidth="1"/>
    <col min="4104" max="4104" width="13.85546875" customWidth="1"/>
    <col min="4105" max="4105" width="16.42578125" customWidth="1"/>
    <col min="4343" max="4343" width="30.28515625" customWidth="1"/>
    <col min="4344" max="4345" width="0" hidden="1" customWidth="1"/>
    <col min="4346" max="4346" width="15.28515625" bestFit="1" customWidth="1"/>
    <col min="4347" max="4347" width="2.28515625" customWidth="1"/>
    <col min="4348" max="4348" width="13.42578125" customWidth="1"/>
    <col min="4349" max="4349" width="1.140625" customWidth="1"/>
    <col min="4350" max="4350" width="14.7109375" customWidth="1"/>
    <col min="4351" max="4351" width="2.42578125" customWidth="1"/>
    <col min="4352" max="4352" width="13.42578125" customWidth="1"/>
    <col min="4353" max="4353" width="1.28515625" customWidth="1"/>
    <col min="4354" max="4354" width="14.85546875" customWidth="1"/>
    <col min="4355" max="4355" width="1.7109375" customWidth="1"/>
    <col min="4356" max="4356" width="14.140625" customWidth="1"/>
    <col min="4357" max="4357" width="1.28515625" customWidth="1"/>
    <col min="4358" max="4358" width="14.85546875" customWidth="1"/>
    <col min="4359" max="4359" width="1.42578125" customWidth="1"/>
    <col min="4360" max="4360" width="13.85546875" customWidth="1"/>
    <col min="4361" max="4361" width="16.42578125" customWidth="1"/>
    <col min="4599" max="4599" width="30.28515625" customWidth="1"/>
    <col min="4600" max="4601" width="0" hidden="1" customWidth="1"/>
    <col min="4602" max="4602" width="15.28515625" bestFit="1" customWidth="1"/>
    <col min="4603" max="4603" width="2.28515625" customWidth="1"/>
    <col min="4604" max="4604" width="13.42578125" customWidth="1"/>
    <col min="4605" max="4605" width="1.140625" customWidth="1"/>
    <col min="4606" max="4606" width="14.7109375" customWidth="1"/>
    <col min="4607" max="4607" width="2.42578125" customWidth="1"/>
    <col min="4608" max="4608" width="13.42578125" customWidth="1"/>
    <col min="4609" max="4609" width="1.28515625" customWidth="1"/>
    <col min="4610" max="4610" width="14.85546875" customWidth="1"/>
    <col min="4611" max="4611" width="1.7109375" customWidth="1"/>
    <col min="4612" max="4612" width="14.140625" customWidth="1"/>
    <col min="4613" max="4613" width="1.28515625" customWidth="1"/>
    <col min="4614" max="4614" width="14.85546875" customWidth="1"/>
    <col min="4615" max="4615" width="1.42578125" customWidth="1"/>
    <col min="4616" max="4616" width="13.85546875" customWidth="1"/>
    <col min="4617" max="4617" width="16.42578125" customWidth="1"/>
    <col min="4855" max="4855" width="30.28515625" customWidth="1"/>
    <col min="4856" max="4857" width="0" hidden="1" customWidth="1"/>
    <col min="4858" max="4858" width="15.28515625" bestFit="1" customWidth="1"/>
    <col min="4859" max="4859" width="2.28515625" customWidth="1"/>
    <col min="4860" max="4860" width="13.42578125" customWidth="1"/>
    <col min="4861" max="4861" width="1.140625" customWidth="1"/>
    <col min="4862" max="4862" width="14.7109375" customWidth="1"/>
    <col min="4863" max="4863" width="2.42578125" customWidth="1"/>
    <col min="4864" max="4864" width="13.42578125" customWidth="1"/>
    <col min="4865" max="4865" width="1.28515625" customWidth="1"/>
    <col min="4866" max="4866" width="14.85546875" customWidth="1"/>
    <col min="4867" max="4867" width="1.7109375" customWidth="1"/>
    <col min="4868" max="4868" width="14.140625" customWidth="1"/>
    <col min="4869" max="4869" width="1.28515625" customWidth="1"/>
    <col min="4870" max="4870" width="14.85546875" customWidth="1"/>
    <col min="4871" max="4871" width="1.42578125" customWidth="1"/>
    <col min="4872" max="4872" width="13.85546875" customWidth="1"/>
    <col min="4873" max="4873" width="16.42578125" customWidth="1"/>
    <col min="5111" max="5111" width="30.28515625" customWidth="1"/>
    <col min="5112" max="5113" width="0" hidden="1" customWidth="1"/>
    <col min="5114" max="5114" width="15.28515625" bestFit="1" customWidth="1"/>
    <col min="5115" max="5115" width="2.28515625" customWidth="1"/>
    <col min="5116" max="5116" width="13.42578125" customWidth="1"/>
    <col min="5117" max="5117" width="1.140625" customWidth="1"/>
    <col min="5118" max="5118" width="14.7109375" customWidth="1"/>
    <col min="5119" max="5119" width="2.42578125" customWidth="1"/>
    <col min="5120" max="5120" width="13.42578125" customWidth="1"/>
    <col min="5121" max="5121" width="1.28515625" customWidth="1"/>
    <col min="5122" max="5122" width="14.85546875" customWidth="1"/>
    <col min="5123" max="5123" width="1.7109375" customWidth="1"/>
    <col min="5124" max="5124" width="14.140625" customWidth="1"/>
    <col min="5125" max="5125" width="1.28515625" customWidth="1"/>
    <col min="5126" max="5126" width="14.85546875" customWidth="1"/>
    <col min="5127" max="5127" width="1.42578125" customWidth="1"/>
    <col min="5128" max="5128" width="13.85546875" customWidth="1"/>
    <col min="5129" max="5129" width="16.42578125" customWidth="1"/>
    <col min="5367" max="5367" width="30.28515625" customWidth="1"/>
    <col min="5368" max="5369" width="0" hidden="1" customWidth="1"/>
    <col min="5370" max="5370" width="15.28515625" bestFit="1" customWidth="1"/>
    <col min="5371" max="5371" width="2.28515625" customWidth="1"/>
    <col min="5372" max="5372" width="13.42578125" customWidth="1"/>
    <col min="5373" max="5373" width="1.140625" customWidth="1"/>
    <col min="5374" max="5374" width="14.7109375" customWidth="1"/>
    <col min="5375" max="5375" width="2.42578125" customWidth="1"/>
    <col min="5376" max="5376" width="13.42578125" customWidth="1"/>
    <col min="5377" max="5377" width="1.28515625" customWidth="1"/>
    <col min="5378" max="5378" width="14.85546875" customWidth="1"/>
    <col min="5379" max="5379" width="1.7109375" customWidth="1"/>
    <col min="5380" max="5380" width="14.140625" customWidth="1"/>
    <col min="5381" max="5381" width="1.28515625" customWidth="1"/>
    <col min="5382" max="5382" width="14.85546875" customWidth="1"/>
    <col min="5383" max="5383" width="1.42578125" customWidth="1"/>
    <col min="5384" max="5384" width="13.85546875" customWidth="1"/>
    <col min="5385" max="5385" width="16.42578125" customWidth="1"/>
    <col min="5623" max="5623" width="30.28515625" customWidth="1"/>
    <col min="5624" max="5625" width="0" hidden="1" customWidth="1"/>
    <col min="5626" max="5626" width="15.28515625" bestFit="1" customWidth="1"/>
    <col min="5627" max="5627" width="2.28515625" customWidth="1"/>
    <col min="5628" max="5628" width="13.42578125" customWidth="1"/>
    <col min="5629" max="5629" width="1.140625" customWidth="1"/>
    <col min="5630" max="5630" width="14.7109375" customWidth="1"/>
    <col min="5631" max="5631" width="2.42578125" customWidth="1"/>
    <col min="5632" max="5632" width="13.42578125" customWidth="1"/>
    <col min="5633" max="5633" width="1.28515625" customWidth="1"/>
    <col min="5634" max="5634" width="14.85546875" customWidth="1"/>
    <col min="5635" max="5635" width="1.7109375" customWidth="1"/>
    <col min="5636" max="5636" width="14.140625" customWidth="1"/>
    <col min="5637" max="5637" width="1.28515625" customWidth="1"/>
    <col min="5638" max="5638" width="14.85546875" customWidth="1"/>
    <col min="5639" max="5639" width="1.42578125" customWidth="1"/>
    <col min="5640" max="5640" width="13.85546875" customWidth="1"/>
    <col min="5641" max="5641" width="16.42578125" customWidth="1"/>
    <col min="5879" max="5879" width="30.28515625" customWidth="1"/>
    <col min="5880" max="5881" width="0" hidden="1" customWidth="1"/>
    <col min="5882" max="5882" width="15.28515625" bestFit="1" customWidth="1"/>
    <col min="5883" max="5883" width="2.28515625" customWidth="1"/>
    <col min="5884" max="5884" width="13.42578125" customWidth="1"/>
    <col min="5885" max="5885" width="1.140625" customWidth="1"/>
    <col min="5886" max="5886" width="14.7109375" customWidth="1"/>
    <col min="5887" max="5887" width="2.42578125" customWidth="1"/>
    <col min="5888" max="5888" width="13.42578125" customWidth="1"/>
    <col min="5889" max="5889" width="1.28515625" customWidth="1"/>
    <col min="5890" max="5890" width="14.85546875" customWidth="1"/>
    <col min="5891" max="5891" width="1.7109375" customWidth="1"/>
    <col min="5892" max="5892" width="14.140625" customWidth="1"/>
    <col min="5893" max="5893" width="1.28515625" customWidth="1"/>
    <col min="5894" max="5894" width="14.85546875" customWidth="1"/>
    <col min="5895" max="5895" width="1.42578125" customWidth="1"/>
    <col min="5896" max="5896" width="13.85546875" customWidth="1"/>
    <col min="5897" max="5897" width="16.42578125" customWidth="1"/>
    <col min="6135" max="6135" width="30.28515625" customWidth="1"/>
    <col min="6136" max="6137" width="0" hidden="1" customWidth="1"/>
    <col min="6138" max="6138" width="15.28515625" bestFit="1" customWidth="1"/>
    <col min="6139" max="6139" width="2.28515625" customWidth="1"/>
    <col min="6140" max="6140" width="13.42578125" customWidth="1"/>
    <col min="6141" max="6141" width="1.140625" customWidth="1"/>
    <col min="6142" max="6142" width="14.7109375" customWidth="1"/>
    <col min="6143" max="6143" width="2.42578125" customWidth="1"/>
    <col min="6144" max="6144" width="13.42578125" customWidth="1"/>
    <col min="6145" max="6145" width="1.28515625" customWidth="1"/>
    <col min="6146" max="6146" width="14.85546875" customWidth="1"/>
    <col min="6147" max="6147" width="1.7109375" customWidth="1"/>
    <col min="6148" max="6148" width="14.140625" customWidth="1"/>
    <col min="6149" max="6149" width="1.28515625" customWidth="1"/>
    <col min="6150" max="6150" width="14.85546875" customWidth="1"/>
    <col min="6151" max="6151" width="1.42578125" customWidth="1"/>
    <col min="6152" max="6152" width="13.85546875" customWidth="1"/>
    <col min="6153" max="6153" width="16.42578125" customWidth="1"/>
    <col min="6391" max="6391" width="30.28515625" customWidth="1"/>
    <col min="6392" max="6393" width="0" hidden="1" customWidth="1"/>
    <col min="6394" max="6394" width="15.28515625" bestFit="1" customWidth="1"/>
    <col min="6395" max="6395" width="2.28515625" customWidth="1"/>
    <col min="6396" max="6396" width="13.42578125" customWidth="1"/>
    <col min="6397" max="6397" width="1.140625" customWidth="1"/>
    <col min="6398" max="6398" width="14.7109375" customWidth="1"/>
    <col min="6399" max="6399" width="2.42578125" customWidth="1"/>
    <col min="6400" max="6400" width="13.42578125" customWidth="1"/>
    <col min="6401" max="6401" width="1.28515625" customWidth="1"/>
    <col min="6402" max="6402" width="14.85546875" customWidth="1"/>
    <col min="6403" max="6403" width="1.7109375" customWidth="1"/>
    <col min="6404" max="6404" width="14.140625" customWidth="1"/>
    <col min="6405" max="6405" width="1.28515625" customWidth="1"/>
    <col min="6406" max="6406" width="14.85546875" customWidth="1"/>
    <col min="6407" max="6407" width="1.42578125" customWidth="1"/>
    <col min="6408" max="6408" width="13.85546875" customWidth="1"/>
    <col min="6409" max="6409" width="16.42578125" customWidth="1"/>
    <col min="6647" max="6647" width="30.28515625" customWidth="1"/>
    <col min="6648" max="6649" width="0" hidden="1" customWidth="1"/>
    <col min="6650" max="6650" width="15.28515625" bestFit="1" customWidth="1"/>
    <col min="6651" max="6651" width="2.28515625" customWidth="1"/>
    <col min="6652" max="6652" width="13.42578125" customWidth="1"/>
    <col min="6653" max="6653" width="1.140625" customWidth="1"/>
    <col min="6654" max="6654" width="14.7109375" customWidth="1"/>
    <col min="6655" max="6655" width="2.42578125" customWidth="1"/>
    <col min="6656" max="6656" width="13.42578125" customWidth="1"/>
    <col min="6657" max="6657" width="1.28515625" customWidth="1"/>
    <col min="6658" max="6658" width="14.85546875" customWidth="1"/>
    <col min="6659" max="6659" width="1.7109375" customWidth="1"/>
    <col min="6660" max="6660" width="14.140625" customWidth="1"/>
    <col min="6661" max="6661" width="1.28515625" customWidth="1"/>
    <col min="6662" max="6662" width="14.85546875" customWidth="1"/>
    <col min="6663" max="6663" width="1.42578125" customWidth="1"/>
    <col min="6664" max="6664" width="13.85546875" customWidth="1"/>
    <col min="6665" max="6665" width="16.42578125" customWidth="1"/>
    <col min="6903" max="6903" width="30.28515625" customWidth="1"/>
    <col min="6904" max="6905" width="0" hidden="1" customWidth="1"/>
    <col min="6906" max="6906" width="15.28515625" bestFit="1" customWidth="1"/>
    <col min="6907" max="6907" width="2.28515625" customWidth="1"/>
    <col min="6908" max="6908" width="13.42578125" customWidth="1"/>
    <col min="6909" max="6909" width="1.140625" customWidth="1"/>
    <col min="6910" max="6910" width="14.7109375" customWidth="1"/>
    <col min="6911" max="6911" width="2.42578125" customWidth="1"/>
    <col min="6912" max="6912" width="13.42578125" customWidth="1"/>
    <col min="6913" max="6913" width="1.28515625" customWidth="1"/>
    <col min="6914" max="6914" width="14.85546875" customWidth="1"/>
    <col min="6915" max="6915" width="1.7109375" customWidth="1"/>
    <col min="6916" max="6916" width="14.140625" customWidth="1"/>
    <col min="6917" max="6917" width="1.28515625" customWidth="1"/>
    <col min="6918" max="6918" width="14.85546875" customWidth="1"/>
    <col min="6919" max="6919" width="1.42578125" customWidth="1"/>
    <col min="6920" max="6920" width="13.85546875" customWidth="1"/>
    <col min="6921" max="6921" width="16.42578125" customWidth="1"/>
    <col min="7159" max="7159" width="30.28515625" customWidth="1"/>
    <col min="7160" max="7161" width="0" hidden="1" customWidth="1"/>
    <col min="7162" max="7162" width="15.28515625" bestFit="1" customWidth="1"/>
    <col min="7163" max="7163" width="2.28515625" customWidth="1"/>
    <col min="7164" max="7164" width="13.42578125" customWidth="1"/>
    <col min="7165" max="7165" width="1.140625" customWidth="1"/>
    <col min="7166" max="7166" width="14.7109375" customWidth="1"/>
    <col min="7167" max="7167" width="2.42578125" customWidth="1"/>
    <col min="7168" max="7168" width="13.42578125" customWidth="1"/>
    <col min="7169" max="7169" width="1.28515625" customWidth="1"/>
    <col min="7170" max="7170" width="14.85546875" customWidth="1"/>
    <col min="7171" max="7171" width="1.7109375" customWidth="1"/>
    <col min="7172" max="7172" width="14.140625" customWidth="1"/>
    <col min="7173" max="7173" width="1.28515625" customWidth="1"/>
    <col min="7174" max="7174" width="14.85546875" customWidth="1"/>
    <col min="7175" max="7175" width="1.42578125" customWidth="1"/>
    <col min="7176" max="7176" width="13.85546875" customWidth="1"/>
    <col min="7177" max="7177" width="16.42578125" customWidth="1"/>
    <col min="7415" max="7415" width="30.28515625" customWidth="1"/>
    <col min="7416" max="7417" width="0" hidden="1" customWidth="1"/>
    <col min="7418" max="7418" width="15.28515625" bestFit="1" customWidth="1"/>
    <col min="7419" max="7419" width="2.28515625" customWidth="1"/>
    <col min="7420" max="7420" width="13.42578125" customWidth="1"/>
    <col min="7421" max="7421" width="1.140625" customWidth="1"/>
    <col min="7422" max="7422" width="14.7109375" customWidth="1"/>
    <col min="7423" max="7423" width="2.42578125" customWidth="1"/>
    <col min="7424" max="7424" width="13.42578125" customWidth="1"/>
    <col min="7425" max="7425" width="1.28515625" customWidth="1"/>
    <col min="7426" max="7426" width="14.85546875" customWidth="1"/>
    <col min="7427" max="7427" width="1.7109375" customWidth="1"/>
    <col min="7428" max="7428" width="14.140625" customWidth="1"/>
    <col min="7429" max="7429" width="1.28515625" customWidth="1"/>
    <col min="7430" max="7430" width="14.85546875" customWidth="1"/>
    <col min="7431" max="7431" width="1.42578125" customWidth="1"/>
    <col min="7432" max="7432" width="13.85546875" customWidth="1"/>
    <col min="7433" max="7433" width="16.42578125" customWidth="1"/>
    <col min="7671" max="7671" width="30.28515625" customWidth="1"/>
    <col min="7672" max="7673" width="0" hidden="1" customWidth="1"/>
    <col min="7674" max="7674" width="15.28515625" bestFit="1" customWidth="1"/>
    <col min="7675" max="7675" width="2.28515625" customWidth="1"/>
    <col min="7676" max="7676" width="13.42578125" customWidth="1"/>
    <col min="7677" max="7677" width="1.140625" customWidth="1"/>
    <col min="7678" max="7678" width="14.7109375" customWidth="1"/>
    <col min="7679" max="7679" width="2.42578125" customWidth="1"/>
    <col min="7680" max="7680" width="13.42578125" customWidth="1"/>
    <col min="7681" max="7681" width="1.28515625" customWidth="1"/>
    <col min="7682" max="7682" width="14.85546875" customWidth="1"/>
    <col min="7683" max="7683" width="1.7109375" customWidth="1"/>
    <col min="7684" max="7684" width="14.140625" customWidth="1"/>
    <col min="7685" max="7685" width="1.28515625" customWidth="1"/>
    <col min="7686" max="7686" width="14.85546875" customWidth="1"/>
    <col min="7687" max="7687" width="1.42578125" customWidth="1"/>
    <col min="7688" max="7688" width="13.85546875" customWidth="1"/>
    <col min="7689" max="7689" width="16.42578125" customWidth="1"/>
    <col min="7927" max="7927" width="30.28515625" customWidth="1"/>
    <col min="7928" max="7929" width="0" hidden="1" customWidth="1"/>
    <col min="7930" max="7930" width="15.28515625" bestFit="1" customWidth="1"/>
    <col min="7931" max="7931" width="2.28515625" customWidth="1"/>
    <col min="7932" max="7932" width="13.42578125" customWidth="1"/>
    <col min="7933" max="7933" width="1.140625" customWidth="1"/>
    <col min="7934" max="7934" width="14.7109375" customWidth="1"/>
    <col min="7935" max="7935" width="2.42578125" customWidth="1"/>
    <col min="7936" max="7936" width="13.42578125" customWidth="1"/>
    <col min="7937" max="7937" width="1.28515625" customWidth="1"/>
    <col min="7938" max="7938" width="14.85546875" customWidth="1"/>
    <col min="7939" max="7939" width="1.7109375" customWidth="1"/>
    <col min="7940" max="7940" width="14.140625" customWidth="1"/>
    <col min="7941" max="7941" width="1.28515625" customWidth="1"/>
    <col min="7942" max="7942" width="14.85546875" customWidth="1"/>
    <col min="7943" max="7943" width="1.42578125" customWidth="1"/>
    <col min="7944" max="7944" width="13.85546875" customWidth="1"/>
    <col min="7945" max="7945" width="16.42578125" customWidth="1"/>
    <col min="8183" max="8183" width="30.28515625" customWidth="1"/>
    <col min="8184" max="8185" width="0" hidden="1" customWidth="1"/>
    <col min="8186" max="8186" width="15.28515625" bestFit="1" customWidth="1"/>
    <col min="8187" max="8187" width="2.28515625" customWidth="1"/>
    <col min="8188" max="8188" width="13.42578125" customWidth="1"/>
    <col min="8189" max="8189" width="1.140625" customWidth="1"/>
    <col min="8190" max="8190" width="14.7109375" customWidth="1"/>
    <col min="8191" max="8191" width="2.42578125" customWidth="1"/>
    <col min="8192" max="8192" width="13.42578125" customWidth="1"/>
    <col min="8193" max="8193" width="1.28515625" customWidth="1"/>
    <col min="8194" max="8194" width="14.85546875" customWidth="1"/>
    <col min="8195" max="8195" width="1.7109375" customWidth="1"/>
    <col min="8196" max="8196" width="14.140625" customWidth="1"/>
    <col min="8197" max="8197" width="1.28515625" customWidth="1"/>
    <col min="8198" max="8198" width="14.85546875" customWidth="1"/>
    <col min="8199" max="8199" width="1.42578125" customWidth="1"/>
    <col min="8200" max="8200" width="13.85546875" customWidth="1"/>
    <col min="8201" max="8201" width="16.42578125" customWidth="1"/>
    <col min="8439" max="8439" width="30.28515625" customWidth="1"/>
    <col min="8440" max="8441" width="0" hidden="1" customWidth="1"/>
    <col min="8442" max="8442" width="15.28515625" bestFit="1" customWidth="1"/>
    <col min="8443" max="8443" width="2.28515625" customWidth="1"/>
    <col min="8444" max="8444" width="13.42578125" customWidth="1"/>
    <col min="8445" max="8445" width="1.140625" customWidth="1"/>
    <col min="8446" max="8446" width="14.7109375" customWidth="1"/>
    <col min="8447" max="8447" width="2.42578125" customWidth="1"/>
    <col min="8448" max="8448" width="13.42578125" customWidth="1"/>
    <col min="8449" max="8449" width="1.28515625" customWidth="1"/>
    <col min="8450" max="8450" width="14.85546875" customWidth="1"/>
    <col min="8451" max="8451" width="1.7109375" customWidth="1"/>
    <col min="8452" max="8452" width="14.140625" customWidth="1"/>
    <col min="8453" max="8453" width="1.28515625" customWidth="1"/>
    <col min="8454" max="8454" width="14.85546875" customWidth="1"/>
    <col min="8455" max="8455" width="1.42578125" customWidth="1"/>
    <col min="8456" max="8456" width="13.85546875" customWidth="1"/>
    <col min="8457" max="8457" width="16.42578125" customWidth="1"/>
    <col min="8695" max="8695" width="30.28515625" customWidth="1"/>
    <col min="8696" max="8697" width="0" hidden="1" customWidth="1"/>
    <col min="8698" max="8698" width="15.28515625" bestFit="1" customWidth="1"/>
    <col min="8699" max="8699" width="2.28515625" customWidth="1"/>
    <col min="8700" max="8700" width="13.42578125" customWidth="1"/>
    <col min="8701" max="8701" width="1.140625" customWidth="1"/>
    <col min="8702" max="8702" width="14.7109375" customWidth="1"/>
    <col min="8703" max="8703" width="2.42578125" customWidth="1"/>
    <col min="8704" max="8704" width="13.42578125" customWidth="1"/>
    <col min="8705" max="8705" width="1.28515625" customWidth="1"/>
    <col min="8706" max="8706" width="14.85546875" customWidth="1"/>
    <col min="8707" max="8707" width="1.7109375" customWidth="1"/>
    <col min="8708" max="8708" width="14.140625" customWidth="1"/>
    <col min="8709" max="8709" width="1.28515625" customWidth="1"/>
    <col min="8710" max="8710" width="14.85546875" customWidth="1"/>
    <col min="8711" max="8711" width="1.42578125" customWidth="1"/>
    <col min="8712" max="8712" width="13.85546875" customWidth="1"/>
    <col min="8713" max="8713" width="16.42578125" customWidth="1"/>
    <col min="8951" max="8951" width="30.28515625" customWidth="1"/>
    <col min="8952" max="8953" width="0" hidden="1" customWidth="1"/>
    <col min="8954" max="8954" width="15.28515625" bestFit="1" customWidth="1"/>
    <col min="8955" max="8955" width="2.28515625" customWidth="1"/>
    <col min="8956" max="8956" width="13.42578125" customWidth="1"/>
    <col min="8957" max="8957" width="1.140625" customWidth="1"/>
    <col min="8958" max="8958" width="14.7109375" customWidth="1"/>
    <col min="8959" max="8959" width="2.42578125" customWidth="1"/>
    <col min="8960" max="8960" width="13.42578125" customWidth="1"/>
    <col min="8961" max="8961" width="1.28515625" customWidth="1"/>
    <col min="8962" max="8962" width="14.85546875" customWidth="1"/>
    <col min="8963" max="8963" width="1.7109375" customWidth="1"/>
    <col min="8964" max="8964" width="14.140625" customWidth="1"/>
    <col min="8965" max="8965" width="1.28515625" customWidth="1"/>
    <col min="8966" max="8966" width="14.85546875" customWidth="1"/>
    <col min="8967" max="8967" width="1.42578125" customWidth="1"/>
    <col min="8968" max="8968" width="13.85546875" customWidth="1"/>
    <col min="8969" max="8969" width="16.42578125" customWidth="1"/>
    <col min="9207" max="9207" width="30.28515625" customWidth="1"/>
    <col min="9208" max="9209" width="0" hidden="1" customWidth="1"/>
    <col min="9210" max="9210" width="15.28515625" bestFit="1" customWidth="1"/>
    <col min="9211" max="9211" width="2.28515625" customWidth="1"/>
    <col min="9212" max="9212" width="13.42578125" customWidth="1"/>
    <col min="9213" max="9213" width="1.140625" customWidth="1"/>
    <col min="9214" max="9214" width="14.7109375" customWidth="1"/>
    <col min="9215" max="9215" width="2.42578125" customWidth="1"/>
    <col min="9216" max="9216" width="13.42578125" customWidth="1"/>
    <col min="9217" max="9217" width="1.28515625" customWidth="1"/>
    <col min="9218" max="9218" width="14.85546875" customWidth="1"/>
    <col min="9219" max="9219" width="1.7109375" customWidth="1"/>
    <col min="9220" max="9220" width="14.140625" customWidth="1"/>
    <col min="9221" max="9221" width="1.28515625" customWidth="1"/>
    <col min="9222" max="9222" width="14.85546875" customWidth="1"/>
    <col min="9223" max="9223" width="1.42578125" customWidth="1"/>
    <col min="9224" max="9224" width="13.85546875" customWidth="1"/>
    <col min="9225" max="9225" width="16.42578125" customWidth="1"/>
    <col min="9463" max="9463" width="30.28515625" customWidth="1"/>
    <col min="9464" max="9465" width="0" hidden="1" customWidth="1"/>
    <col min="9466" max="9466" width="15.28515625" bestFit="1" customWidth="1"/>
    <col min="9467" max="9467" width="2.28515625" customWidth="1"/>
    <col min="9468" max="9468" width="13.42578125" customWidth="1"/>
    <col min="9469" max="9469" width="1.140625" customWidth="1"/>
    <col min="9470" max="9470" width="14.7109375" customWidth="1"/>
    <col min="9471" max="9471" width="2.42578125" customWidth="1"/>
    <col min="9472" max="9472" width="13.42578125" customWidth="1"/>
    <col min="9473" max="9473" width="1.28515625" customWidth="1"/>
    <col min="9474" max="9474" width="14.85546875" customWidth="1"/>
    <col min="9475" max="9475" width="1.7109375" customWidth="1"/>
    <col min="9476" max="9476" width="14.140625" customWidth="1"/>
    <col min="9477" max="9477" width="1.28515625" customWidth="1"/>
    <col min="9478" max="9478" width="14.85546875" customWidth="1"/>
    <col min="9479" max="9479" width="1.42578125" customWidth="1"/>
    <col min="9480" max="9480" width="13.85546875" customWidth="1"/>
    <col min="9481" max="9481" width="16.42578125" customWidth="1"/>
    <col min="9719" max="9719" width="30.28515625" customWidth="1"/>
    <col min="9720" max="9721" width="0" hidden="1" customWidth="1"/>
    <col min="9722" max="9722" width="15.28515625" bestFit="1" customWidth="1"/>
    <col min="9723" max="9723" width="2.28515625" customWidth="1"/>
    <col min="9724" max="9724" width="13.42578125" customWidth="1"/>
    <col min="9725" max="9725" width="1.140625" customWidth="1"/>
    <col min="9726" max="9726" width="14.7109375" customWidth="1"/>
    <col min="9727" max="9727" width="2.42578125" customWidth="1"/>
    <col min="9728" max="9728" width="13.42578125" customWidth="1"/>
    <col min="9729" max="9729" width="1.28515625" customWidth="1"/>
    <col min="9730" max="9730" width="14.85546875" customWidth="1"/>
    <col min="9731" max="9731" width="1.7109375" customWidth="1"/>
    <col min="9732" max="9732" width="14.140625" customWidth="1"/>
    <col min="9733" max="9733" width="1.28515625" customWidth="1"/>
    <col min="9734" max="9734" width="14.85546875" customWidth="1"/>
    <col min="9735" max="9735" width="1.42578125" customWidth="1"/>
    <col min="9736" max="9736" width="13.85546875" customWidth="1"/>
    <col min="9737" max="9737" width="16.42578125" customWidth="1"/>
    <col min="9975" max="9975" width="30.28515625" customWidth="1"/>
    <col min="9976" max="9977" width="0" hidden="1" customWidth="1"/>
    <col min="9978" max="9978" width="15.28515625" bestFit="1" customWidth="1"/>
    <col min="9979" max="9979" width="2.28515625" customWidth="1"/>
    <col min="9980" max="9980" width="13.42578125" customWidth="1"/>
    <col min="9981" max="9981" width="1.140625" customWidth="1"/>
    <col min="9982" max="9982" width="14.7109375" customWidth="1"/>
    <col min="9983" max="9983" width="2.42578125" customWidth="1"/>
    <col min="9984" max="9984" width="13.42578125" customWidth="1"/>
    <col min="9985" max="9985" width="1.28515625" customWidth="1"/>
    <col min="9986" max="9986" width="14.85546875" customWidth="1"/>
    <col min="9987" max="9987" width="1.7109375" customWidth="1"/>
    <col min="9988" max="9988" width="14.140625" customWidth="1"/>
    <col min="9989" max="9989" width="1.28515625" customWidth="1"/>
    <col min="9990" max="9990" width="14.85546875" customWidth="1"/>
    <col min="9991" max="9991" width="1.42578125" customWidth="1"/>
    <col min="9992" max="9992" width="13.85546875" customWidth="1"/>
    <col min="9993" max="9993" width="16.42578125" customWidth="1"/>
    <col min="10231" max="10231" width="30.28515625" customWidth="1"/>
    <col min="10232" max="10233" width="0" hidden="1" customWidth="1"/>
    <col min="10234" max="10234" width="15.28515625" bestFit="1" customWidth="1"/>
    <col min="10235" max="10235" width="2.28515625" customWidth="1"/>
    <col min="10236" max="10236" width="13.42578125" customWidth="1"/>
    <col min="10237" max="10237" width="1.140625" customWidth="1"/>
    <col min="10238" max="10238" width="14.7109375" customWidth="1"/>
    <col min="10239" max="10239" width="2.42578125" customWidth="1"/>
    <col min="10240" max="10240" width="13.42578125" customWidth="1"/>
    <col min="10241" max="10241" width="1.28515625" customWidth="1"/>
    <col min="10242" max="10242" width="14.85546875" customWidth="1"/>
    <col min="10243" max="10243" width="1.7109375" customWidth="1"/>
    <col min="10244" max="10244" width="14.140625" customWidth="1"/>
    <col min="10245" max="10245" width="1.28515625" customWidth="1"/>
    <col min="10246" max="10246" width="14.85546875" customWidth="1"/>
    <col min="10247" max="10247" width="1.42578125" customWidth="1"/>
    <col min="10248" max="10248" width="13.85546875" customWidth="1"/>
    <col min="10249" max="10249" width="16.42578125" customWidth="1"/>
    <col min="10487" max="10487" width="30.28515625" customWidth="1"/>
    <col min="10488" max="10489" width="0" hidden="1" customWidth="1"/>
    <col min="10490" max="10490" width="15.28515625" bestFit="1" customWidth="1"/>
    <col min="10491" max="10491" width="2.28515625" customWidth="1"/>
    <col min="10492" max="10492" width="13.42578125" customWidth="1"/>
    <col min="10493" max="10493" width="1.140625" customWidth="1"/>
    <col min="10494" max="10494" width="14.7109375" customWidth="1"/>
    <col min="10495" max="10495" width="2.42578125" customWidth="1"/>
    <col min="10496" max="10496" width="13.42578125" customWidth="1"/>
    <col min="10497" max="10497" width="1.28515625" customWidth="1"/>
    <col min="10498" max="10498" width="14.85546875" customWidth="1"/>
    <col min="10499" max="10499" width="1.7109375" customWidth="1"/>
    <col min="10500" max="10500" width="14.140625" customWidth="1"/>
    <col min="10501" max="10501" width="1.28515625" customWidth="1"/>
    <col min="10502" max="10502" width="14.85546875" customWidth="1"/>
    <col min="10503" max="10503" width="1.42578125" customWidth="1"/>
    <col min="10504" max="10504" width="13.85546875" customWidth="1"/>
    <col min="10505" max="10505" width="16.42578125" customWidth="1"/>
    <col min="10743" max="10743" width="30.28515625" customWidth="1"/>
    <col min="10744" max="10745" width="0" hidden="1" customWidth="1"/>
    <col min="10746" max="10746" width="15.28515625" bestFit="1" customWidth="1"/>
    <col min="10747" max="10747" width="2.28515625" customWidth="1"/>
    <col min="10748" max="10748" width="13.42578125" customWidth="1"/>
    <col min="10749" max="10749" width="1.140625" customWidth="1"/>
    <col min="10750" max="10750" width="14.7109375" customWidth="1"/>
    <col min="10751" max="10751" width="2.42578125" customWidth="1"/>
    <col min="10752" max="10752" width="13.42578125" customWidth="1"/>
    <col min="10753" max="10753" width="1.28515625" customWidth="1"/>
    <col min="10754" max="10754" width="14.85546875" customWidth="1"/>
    <col min="10755" max="10755" width="1.7109375" customWidth="1"/>
    <col min="10756" max="10756" width="14.140625" customWidth="1"/>
    <col min="10757" max="10757" width="1.28515625" customWidth="1"/>
    <col min="10758" max="10758" width="14.85546875" customWidth="1"/>
    <col min="10759" max="10759" width="1.42578125" customWidth="1"/>
    <col min="10760" max="10760" width="13.85546875" customWidth="1"/>
    <col min="10761" max="10761" width="16.42578125" customWidth="1"/>
    <col min="10999" max="10999" width="30.28515625" customWidth="1"/>
    <col min="11000" max="11001" width="0" hidden="1" customWidth="1"/>
    <col min="11002" max="11002" width="15.28515625" bestFit="1" customWidth="1"/>
    <col min="11003" max="11003" width="2.28515625" customWidth="1"/>
    <col min="11004" max="11004" width="13.42578125" customWidth="1"/>
    <col min="11005" max="11005" width="1.140625" customWidth="1"/>
    <col min="11006" max="11006" width="14.7109375" customWidth="1"/>
    <col min="11007" max="11007" width="2.42578125" customWidth="1"/>
    <col min="11008" max="11008" width="13.42578125" customWidth="1"/>
    <col min="11009" max="11009" width="1.28515625" customWidth="1"/>
    <col min="11010" max="11010" width="14.85546875" customWidth="1"/>
    <col min="11011" max="11011" width="1.7109375" customWidth="1"/>
    <col min="11012" max="11012" width="14.140625" customWidth="1"/>
    <col min="11013" max="11013" width="1.28515625" customWidth="1"/>
    <col min="11014" max="11014" width="14.85546875" customWidth="1"/>
    <col min="11015" max="11015" width="1.42578125" customWidth="1"/>
    <col min="11016" max="11016" width="13.85546875" customWidth="1"/>
    <col min="11017" max="11017" width="16.42578125" customWidth="1"/>
    <col min="11255" max="11255" width="30.28515625" customWidth="1"/>
    <col min="11256" max="11257" width="0" hidden="1" customWidth="1"/>
    <col min="11258" max="11258" width="15.28515625" bestFit="1" customWidth="1"/>
    <col min="11259" max="11259" width="2.28515625" customWidth="1"/>
    <col min="11260" max="11260" width="13.42578125" customWidth="1"/>
    <col min="11261" max="11261" width="1.140625" customWidth="1"/>
    <col min="11262" max="11262" width="14.7109375" customWidth="1"/>
    <col min="11263" max="11263" width="2.42578125" customWidth="1"/>
    <col min="11264" max="11264" width="13.42578125" customWidth="1"/>
    <col min="11265" max="11265" width="1.28515625" customWidth="1"/>
    <col min="11266" max="11266" width="14.85546875" customWidth="1"/>
    <col min="11267" max="11267" width="1.7109375" customWidth="1"/>
    <col min="11268" max="11268" width="14.140625" customWidth="1"/>
    <col min="11269" max="11269" width="1.28515625" customWidth="1"/>
    <col min="11270" max="11270" width="14.85546875" customWidth="1"/>
    <col min="11271" max="11271" width="1.42578125" customWidth="1"/>
    <col min="11272" max="11272" width="13.85546875" customWidth="1"/>
    <col min="11273" max="11273" width="16.42578125" customWidth="1"/>
    <col min="11511" max="11511" width="30.28515625" customWidth="1"/>
    <col min="11512" max="11513" width="0" hidden="1" customWidth="1"/>
    <col min="11514" max="11514" width="15.28515625" bestFit="1" customWidth="1"/>
    <col min="11515" max="11515" width="2.28515625" customWidth="1"/>
    <col min="11516" max="11516" width="13.42578125" customWidth="1"/>
    <col min="11517" max="11517" width="1.140625" customWidth="1"/>
    <col min="11518" max="11518" width="14.7109375" customWidth="1"/>
    <col min="11519" max="11519" width="2.42578125" customWidth="1"/>
    <col min="11520" max="11520" width="13.42578125" customWidth="1"/>
    <col min="11521" max="11521" width="1.28515625" customWidth="1"/>
    <col min="11522" max="11522" width="14.85546875" customWidth="1"/>
    <col min="11523" max="11523" width="1.7109375" customWidth="1"/>
    <col min="11524" max="11524" width="14.140625" customWidth="1"/>
    <col min="11525" max="11525" width="1.28515625" customWidth="1"/>
    <col min="11526" max="11526" width="14.85546875" customWidth="1"/>
    <col min="11527" max="11527" width="1.42578125" customWidth="1"/>
    <col min="11528" max="11528" width="13.85546875" customWidth="1"/>
    <col min="11529" max="11529" width="16.42578125" customWidth="1"/>
    <col min="11767" max="11767" width="30.28515625" customWidth="1"/>
    <col min="11768" max="11769" width="0" hidden="1" customWidth="1"/>
    <col min="11770" max="11770" width="15.28515625" bestFit="1" customWidth="1"/>
    <col min="11771" max="11771" width="2.28515625" customWidth="1"/>
    <col min="11772" max="11772" width="13.42578125" customWidth="1"/>
    <col min="11773" max="11773" width="1.140625" customWidth="1"/>
    <col min="11774" max="11774" width="14.7109375" customWidth="1"/>
    <col min="11775" max="11775" width="2.42578125" customWidth="1"/>
    <col min="11776" max="11776" width="13.42578125" customWidth="1"/>
    <col min="11777" max="11777" width="1.28515625" customWidth="1"/>
    <col min="11778" max="11778" width="14.85546875" customWidth="1"/>
    <col min="11779" max="11779" width="1.7109375" customWidth="1"/>
    <col min="11780" max="11780" width="14.140625" customWidth="1"/>
    <col min="11781" max="11781" width="1.28515625" customWidth="1"/>
    <col min="11782" max="11782" width="14.85546875" customWidth="1"/>
    <col min="11783" max="11783" width="1.42578125" customWidth="1"/>
    <col min="11784" max="11784" width="13.85546875" customWidth="1"/>
    <col min="11785" max="11785" width="16.42578125" customWidth="1"/>
    <col min="12023" max="12023" width="30.28515625" customWidth="1"/>
    <col min="12024" max="12025" width="0" hidden="1" customWidth="1"/>
    <col min="12026" max="12026" width="15.28515625" bestFit="1" customWidth="1"/>
    <col min="12027" max="12027" width="2.28515625" customWidth="1"/>
    <col min="12028" max="12028" width="13.42578125" customWidth="1"/>
    <col min="12029" max="12029" width="1.140625" customWidth="1"/>
    <col min="12030" max="12030" width="14.7109375" customWidth="1"/>
    <col min="12031" max="12031" width="2.42578125" customWidth="1"/>
    <col min="12032" max="12032" width="13.42578125" customWidth="1"/>
    <col min="12033" max="12033" width="1.28515625" customWidth="1"/>
    <col min="12034" max="12034" width="14.85546875" customWidth="1"/>
    <col min="12035" max="12035" width="1.7109375" customWidth="1"/>
    <col min="12036" max="12036" width="14.140625" customWidth="1"/>
    <col min="12037" max="12037" width="1.28515625" customWidth="1"/>
    <col min="12038" max="12038" width="14.85546875" customWidth="1"/>
    <col min="12039" max="12039" width="1.42578125" customWidth="1"/>
    <col min="12040" max="12040" width="13.85546875" customWidth="1"/>
    <col min="12041" max="12041" width="16.42578125" customWidth="1"/>
    <col min="12279" max="12279" width="30.28515625" customWidth="1"/>
    <col min="12280" max="12281" width="0" hidden="1" customWidth="1"/>
    <col min="12282" max="12282" width="15.28515625" bestFit="1" customWidth="1"/>
    <col min="12283" max="12283" width="2.28515625" customWidth="1"/>
    <col min="12284" max="12284" width="13.42578125" customWidth="1"/>
    <col min="12285" max="12285" width="1.140625" customWidth="1"/>
    <col min="12286" max="12286" width="14.7109375" customWidth="1"/>
    <col min="12287" max="12287" width="2.42578125" customWidth="1"/>
    <col min="12288" max="12288" width="13.42578125" customWidth="1"/>
    <col min="12289" max="12289" width="1.28515625" customWidth="1"/>
    <col min="12290" max="12290" width="14.85546875" customWidth="1"/>
    <col min="12291" max="12291" width="1.7109375" customWidth="1"/>
    <col min="12292" max="12292" width="14.140625" customWidth="1"/>
    <col min="12293" max="12293" width="1.28515625" customWidth="1"/>
    <col min="12294" max="12294" width="14.85546875" customWidth="1"/>
    <col min="12295" max="12295" width="1.42578125" customWidth="1"/>
    <col min="12296" max="12296" width="13.85546875" customWidth="1"/>
    <col min="12297" max="12297" width="16.42578125" customWidth="1"/>
    <col min="12535" max="12535" width="30.28515625" customWidth="1"/>
    <col min="12536" max="12537" width="0" hidden="1" customWidth="1"/>
    <col min="12538" max="12538" width="15.28515625" bestFit="1" customWidth="1"/>
    <col min="12539" max="12539" width="2.28515625" customWidth="1"/>
    <col min="12540" max="12540" width="13.42578125" customWidth="1"/>
    <col min="12541" max="12541" width="1.140625" customWidth="1"/>
    <col min="12542" max="12542" width="14.7109375" customWidth="1"/>
    <col min="12543" max="12543" width="2.42578125" customWidth="1"/>
    <col min="12544" max="12544" width="13.42578125" customWidth="1"/>
    <col min="12545" max="12545" width="1.28515625" customWidth="1"/>
    <col min="12546" max="12546" width="14.85546875" customWidth="1"/>
    <col min="12547" max="12547" width="1.7109375" customWidth="1"/>
    <col min="12548" max="12548" width="14.140625" customWidth="1"/>
    <col min="12549" max="12549" width="1.28515625" customWidth="1"/>
    <col min="12550" max="12550" width="14.85546875" customWidth="1"/>
    <col min="12551" max="12551" width="1.42578125" customWidth="1"/>
    <col min="12552" max="12552" width="13.85546875" customWidth="1"/>
    <col min="12553" max="12553" width="16.42578125" customWidth="1"/>
    <col min="12791" max="12791" width="30.28515625" customWidth="1"/>
    <col min="12792" max="12793" width="0" hidden="1" customWidth="1"/>
    <col min="12794" max="12794" width="15.28515625" bestFit="1" customWidth="1"/>
    <col min="12795" max="12795" width="2.28515625" customWidth="1"/>
    <col min="12796" max="12796" width="13.42578125" customWidth="1"/>
    <col min="12797" max="12797" width="1.140625" customWidth="1"/>
    <col min="12798" max="12798" width="14.7109375" customWidth="1"/>
    <col min="12799" max="12799" width="2.42578125" customWidth="1"/>
    <col min="12800" max="12800" width="13.42578125" customWidth="1"/>
    <col min="12801" max="12801" width="1.28515625" customWidth="1"/>
    <col min="12802" max="12802" width="14.85546875" customWidth="1"/>
    <col min="12803" max="12803" width="1.7109375" customWidth="1"/>
    <col min="12804" max="12804" width="14.140625" customWidth="1"/>
    <col min="12805" max="12805" width="1.28515625" customWidth="1"/>
    <col min="12806" max="12806" width="14.85546875" customWidth="1"/>
    <col min="12807" max="12807" width="1.42578125" customWidth="1"/>
    <col min="12808" max="12808" width="13.85546875" customWidth="1"/>
    <col min="12809" max="12809" width="16.42578125" customWidth="1"/>
    <col min="13047" max="13047" width="30.28515625" customWidth="1"/>
    <col min="13048" max="13049" width="0" hidden="1" customWidth="1"/>
    <col min="13050" max="13050" width="15.28515625" bestFit="1" customWidth="1"/>
    <col min="13051" max="13051" width="2.28515625" customWidth="1"/>
    <col min="13052" max="13052" width="13.42578125" customWidth="1"/>
    <col min="13053" max="13053" width="1.140625" customWidth="1"/>
    <col min="13054" max="13054" width="14.7109375" customWidth="1"/>
    <col min="13055" max="13055" width="2.42578125" customWidth="1"/>
    <col min="13056" max="13056" width="13.42578125" customWidth="1"/>
    <col min="13057" max="13057" width="1.28515625" customWidth="1"/>
    <col min="13058" max="13058" width="14.85546875" customWidth="1"/>
    <col min="13059" max="13059" width="1.7109375" customWidth="1"/>
    <col min="13060" max="13060" width="14.140625" customWidth="1"/>
    <col min="13061" max="13061" width="1.28515625" customWidth="1"/>
    <col min="13062" max="13062" width="14.85546875" customWidth="1"/>
    <col min="13063" max="13063" width="1.42578125" customWidth="1"/>
    <col min="13064" max="13064" width="13.85546875" customWidth="1"/>
    <col min="13065" max="13065" width="16.42578125" customWidth="1"/>
    <col min="13303" max="13303" width="30.28515625" customWidth="1"/>
    <col min="13304" max="13305" width="0" hidden="1" customWidth="1"/>
    <col min="13306" max="13306" width="15.28515625" bestFit="1" customWidth="1"/>
    <col min="13307" max="13307" width="2.28515625" customWidth="1"/>
    <col min="13308" max="13308" width="13.42578125" customWidth="1"/>
    <col min="13309" max="13309" width="1.140625" customWidth="1"/>
    <col min="13310" max="13310" width="14.7109375" customWidth="1"/>
    <col min="13311" max="13311" width="2.42578125" customWidth="1"/>
    <col min="13312" max="13312" width="13.42578125" customWidth="1"/>
    <col min="13313" max="13313" width="1.28515625" customWidth="1"/>
    <col min="13314" max="13314" width="14.85546875" customWidth="1"/>
    <col min="13315" max="13315" width="1.7109375" customWidth="1"/>
    <col min="13316" max="13316" width="14.140625" customWidth="1"/>
    <col min="13317" max="13317" width="1.28515625" customWidth="1"/>
    <col min="13318" max="13318" width="14.85546875" customWidth="1"/>
    <col min="13319" max="13319" width="1.42578125" customWidth="1"/>
    <col min="13320" max="13320" width="13.85546875" customWidth="1"/>
    <col min="13321" max="13321" width="16.42578125" customWidth="1"/>
    <col min="13559" max="13559" width="30.28515625" customWidth="1"/>
    <col min="13560" max="13561" width="0" hidden="1" customWidth="1"/>
    <col min="13562" max="13562" width="15.28515625" bestFit="1" customWidth="1"/>
    <col min="13563" max="13563" width="2.28515625" customWidth="1"/>
    <col min="13564" max="13564" width="13.42578125" customWidth="1"/>
    <col min="13565" max="13565" width="1.140625" customWidth="1"/>
    <col min="13566" max="13566" width="14.7109375" customWidth="1"/>
    <col min="13567" max="13567" width="2.42578125" customWidth="1"/>
    <col min="13568" max="13568" width="13.42578125" customWidth="1"/>
    <col min="13569" max="13569" width="1.28515625" customWidth="1"/>
    <col min="13570" max="13570" width="14.85546875" customWidth="1"/>
    <col min="13571" max="13571" width="1.7109375" customWidth="1"/>
    <col min="13572" max="13572" width="14.140625" customWidth="1"/>
    <col min="13573" max="13573" width="1.28515625" customWidth="1"/>
    <col min="13574" max="13574" width="14.85546875" customWidth="1"/>
    <col min="13575" max="13575" width="1.42578125" customWidth="1"/>
    <col min="13576" max="13576" width="13.85546875" customWidth="1"/>
    <col min="13577" max="13577" width="16.42578125" customWidth="1"/>
    <col min="13815" max="13815" width="30.28515625" customWidth="1"/>
    <col min="13816" max="13817" width="0" hidden="1" customWidth="1"/>
    <col min="13818" max="13818" width="15.28515625" bestFit="1" customWidth="1"/>
    <col min="13819" max="13819" width="2.28515625" customWidth="1"/>
    <col min="13820" max="13820" width="13.42578125" customWidth="1"/>
    <col min="13821" max="13821" width="1.140625" customWidth="1"/>
    <col min="13822" max="13822" width="14.7109375" customWidth="1"/>
    <col min="13823" max="13823" width="2.42578125" customWidth="1"/>
    <col min="13824" max="13824" width="13.42578125" customWidth="1"/>
    <col min="13825" max="13825" width="1.28515625" customWidth="1"/>
    <col min="13826" max="13826" width="14.85546875" customWidth="1"/>
    <col min="13827" max="13827" width="1.7109375" customWidth="1"/>
    <col min="13828" max="13828" width="14.140625" customWidth="1"/>
    <col min="13829" max="13829" width="1.28515625" customWidth="1"/>
    <col min="13830" max="13830" width="14.85546875" customWidth="1"/>
    <col min="13831" max="13831" width="1.42578125" customWidth="1"/>
    <col min="13832" max="13832" width="13.85546875" customWidth="1"/>
    <col min="13833" max="13833" width="16.42578125" customWidth="1"/>
    <col min="14071" max="14071" width="30.28515625" customWidth="1"/>
    <col min="14072" max="14073" width="0" hidden="1" customWidth="1"/>
    <col min="14074" max="14074" width="15.28515625" bestFit="1" customWidth="1"/>
    <col min="14075" max="14075" width="2.28515625" customWidth="1"/>
    <col min="14076" max="14076" width="13.42578125" customWidth="1"/>
    <col min="14077" max="14077" width="1.140625" customWidth="1"/>
    <col min="14078" max="14078" width="14.7109375" customWidth="1"/>
    <col min="14079" max="14079" width="2.42578125" customWidth="1"/>
    <col min="14080" max="14080" width="13.42578125" customWidth="1"/>
    <col min="14081" max="14081" width="1.28515625" customWidth="1"/>
    <col min="14082" max="14082" width="14.85546875" customWidth="1"/>
    <col min="14083" max="14083" width="1.7109375" customWidth="1"/>
    <col min="14084" max="14084" width="14.140625" customWidth="1"/>
    <col min="14085" max="14085" width="1.28515625" customWidth="1"/>
    <col min="14086" max="14086" width="14.85546875" customWidth="1"/>
    <col min="14087" max="14087" width="1.42578125" customWidth="1"/>
    <col min="14088" max="14088" width="13.85546875" customWidth="1"/>
    <col min="14089" max="14089" width="16.42578125" customWidth="1"/>
    <col min="14327" max="14327" width="30.28515625" customWidth="1"/>
    <col min="14328" max="14329" width="0" hidden="1" customWidth="1"/>
    <col min="14330" max="14330" width="15.28515625" bestFit="1" customWidth="1"/>
    <col min="14331" max="14331" width="2.28515625" customWidth="1"/>
    <col min="14332" max="14332" width="13.42578125" customWidth="1"/>
    <col min="14333" max="14333" width="1.140625" customWidth="1"/>
    <col min="14334" max="14334" width="14.7109375" customWidth="1"/>
    <col min="14335" max="14335" width="2.42578125" customWidth="1"/>
    <col min="14336" max="14336" width="13.42578125" customWidth="1"/>
    <col min="14337" max="14337" width="1.28515625" customWidth="1"/>
    <col min="14338" max="14338" width="14.85546875" customWidth="1"/>
    <col min="14339" max="14339" width="1.7109375" customWidth="1"/>
    <col min="14340" max="14340" width="14.140625" customWidth="1"/>
    <col min="14341" max="14341" width="1.28515625" customWidth="1"/>
    <col min="14342" max="14342" width="14.85546875" customWidth="1"/>
    <col min="14343" max="14343" width="1.42578125" customWidth="1"/>
    <col min="14344" max="14344" width="13.85546875" customWidth="1"/>
    <col min="14345" max="14345" width="16.42578125" customWidth="1"/>
    <col min="14583" max="14583" width="30.28515625" customWidth="1"/>
    <col min="14584" max="14585" width="0" hidden="1" customWidth="1"/>
    <col min="14586" max="14586" width="15.28515625" bestFit="1" customWidth="1"/>
    <col min="14587" max="14587" width="2.28515625" customWidth="1"/>
    <col min="14588" max="14588" width="13.42578125" customWidth="1"/>
    <col min="14589" max="14589" width="1.140625" customWidth="1"/>
    <col min="14590" max="14590" width="14.7109375" customWidth="1"/>
    <col min="14591" max="14591" width="2.42578125" customWidth="1"/>
    <col min="14592" max="14592" width="13.42578125" customWidth="1"/>
    <col min="14593" max="14593" width="1.28515625" customWidth="1"/>
    <col min="14594" max="14594" width="14.85546875" customWidth="1"/>
    <col min="14595" max="14595" width="1.7109375" customWidth="1"/>
    <col min="14596" max="14596" width="14.140625" customWidth="1"/>
    <col min="14597" max="14597" width="1.28515625" customWidth="1"/>
    <col min="14598" max="14598" width="14.85546875" customWidth="1"/>
    <col min="14599" max="14599" width="1.42578125" customWidth="1"/>
    <col min="14600" max="14600" width="13.85546875" customWidth="1"/>
    <col min="14601" max="14601" width="16.42578125" customWidth="1"/>
    <col min="14839" max="14839" width="30.28515625" customWidth="1"/>
    <col min="14840" max="14841" width="0" hidden="1" customWidth="1"/>
    <col min="14842" max="14842" width="15.28515625" bestFit="1" customWidth="1"/>
    <col min="14843" max="14843" width="2.28515625" customWidth="1"/>
    <col min="14844" max="14844" width="13.42578125" customWidth="1"/>
    <col min="14845" max="14845" width="1.140625" customWidth="1"/>
    <col min="14846" max="14846" width="14.7109375" customWidth="1"/>
    <col min="14847" max="14847" width="2.42578125" customWidth="1"/>
    <col min="14848" max="14848" width="13.42578125" customWidth="1"/>
    <col min="14849" max="14849" width="1.28515625" customWidth="1"/>
    <col min="14850" max="14850" width="14.85546875" customWidth="1"/>
    <col min="14851" max="14851" width="1.7109375" customWidth="1"/>
    <col min="14852" max="14852" width="14.140625" customWidth="1"/>
    <col min="14853" max="14853" width="1.28515625" customWidth="1"/>
    <col min="14854" max="14854" width="14.85546875" customWidth="1"/>
    <col min="14855" max="14855" width="1.42578125" customWidth="1"/>
    <col min="14856" max="14856" width="13.85546875" customWidth="1"/>
    <col min="14857" max="14857" width="16.42578125" customWidth="1"/>
    <col min="15095" max="15095" width="30.28515625" customWidth="1"/>
    <col min="15096" max="15097" width="0" hidden="1" customWidth="1"/>
    <col min="15098" max="15098" width="15.28515625" bestFit="1" customWidth="1"/>
    <col min="15099" max="15099" width="2.28515625" customWidth="1"/>
    <col min="15100" max="15100" width="13.42578125" customWidth="1"/>
    <col min="15101" max="15101" width="1.140625" customWidth="1"/>
    <col min="15102" max="15102" width="14.7109375" customWidth="1"/>
    <col min="15103" max="15103" width="2.42578125" customWidth="1"/>
    <col min="15104" max="15104" width="13.42578125" customWidth="1"/>
    <col min="15105" max="15105" width="1.28515625" customWidth="1"/>
    <col min="15106" max="15106" width="14.85546875" customWidth="1"/>
    <col min="15107" max="15107" width="1.7109375" customWidth="1"/>
    <col min="15108" max="15108" width="14.140625" customWidth="1"/>
    <col min="15109" max="15109" width="1.28515625" customWidth="1"/>
    <col min="15110" max="15110" width="14.85546875" customWidth="1"/>
    <col min="15111" max="15111" width="1.42578125" customWidth="1"/>
    <col min="15112" max="15112" width="13.85546875" customWidth="1"/>
    <col min="15113" max="15113" width="16.42578125" customWidth="1"/>
    <col min="15351" max="15351" width="30.28515625" customWidth="1"/>
    <col min="15352" max="15353" width="0" hidden="1" customWidth="1"/>
    <col min="15354" max="15354" width="15.28515625" bestFit="1" customWidth="1"/>
    <col min="15355" max="15355" width="2.28515625" customWidth="1"/>
    <col min="15356" max="15356" width="13.42578125" customWidth="1"/>
    <col min="15357" max="15357" width="1.140625" customWidth="1"/>
    <col min="15358" max="15358" width="14.7109375" customWidth="1"/>
    <col min="15359" max="15359" width="2.42578125" customWidth="1"/>
    <col min="15360" max="15360" width="13.42578125" customWidth="1"/>
    <col min="15361" max="15361" width="1.28515625" customWidth="1"/>
    <col min="15362" max="15362" width="14.85546875" customWidth="1"/>
    <col min="15363" max="15363" width="1.7109375" customWidth="1"/>
    <col min="15364" max="15364" width="14.140625" customWidth="1"/>
    <col min="15365" max="15365" width="1.28515625" customWidth="1"/>
    <col min="15366" max="15366" width="14.85546875" customWidth="1"/>
    <col min="15367" max="15367" width="1.42578125" customWidth="1"/>
    <col min="15368" max="15368" width="13.85546875" customWidth="1"/>
    <col min="15369" max="15369" width="16.42578125" customWidth="1"/>
    <col min="15607" max="15607" width="30.28515625" customWidth="1"/>
    <col min="15608" max="15609" width="0" hidden="1" customWidth="1"/>
    <col min="15610" max="15610" width="15.28515625" bestFit="1" customWidth="1"/>
    <col min="15611" max="15611" width="2.28515625" customWidth="1"/>
    <col min="15612" max="15612" width="13.42578125" customWidth="1"/>
    <col min="15613" max="15613" width="1.140625" customWidth="1"/>
    <col min="15614" max="15614" width="14.7109375" customWidth="1"/>
    <col min="15615" max="15615" width="2.42578125" customWidth="1"/>
    <col min="15616" max="15616" width="13.42578125" customWidth="1"/>
    <col min="15617" max="15617" width="1.28515625" customWidth="1"/>
    <col min="15618" max="15618" width="14.85546875" customWidth="1"/>
    <col min="15619" max="15619" width="1.7109375" customWidth="1"/>
    <col min="15620" max="15620" width="14.140625" customWidth="1"/>
    <col min="15621" max="15621" width="1.28515625" customWidth="1"/>
    <col min="15622" max="15622" width="14.85546875" customWidth="1"/>
    <col min="15623" max="15623" width="1.42578125" customWidth="1"/>
    <col min="15624" max="15624" width="13.85546875" customWidth="1"/>
    <col min="15625" max="15625" width="16.42578125" customWidth="1"/>
    <col min="15863" max="15863" width="30.28515625" customWidth="1"/>
    <col min="15864" max="15865" width="0" hidden="1" customWidth="1"/>
    <col min="15866" max="15866" width="15.28515625" bestFit="1" customWidth="1"/>
    <col min="15867" max="15867" width="2.28515625" customWidth="1"/>
    <col min="15868" max="15868" width="13.42578125" customWidth="1"/>
    <col min="15869" max="15869" width="1.140625" customWidth="1"/>
    <col min="15870" max="15870" width="14.7109375" customWidth="1"/>
    <col min="15871" max="15871" width="2.42578125" customWidth="1"/>
    <col min="15872" max="15872" width="13.42578125" customWidth="1"/>
    <col min="15873" max="15873" width="1.28515625" customWidth="1"/>
    <col min="15874" max="15874" width="14.85546875" customWidth="1"/>
    <col min="15875" max="15875" width="1.7109375" customWidth="1"/>
    <col min="15876" max="15876" width="14.140625" customWidth="1"/>
    <col min="15877" max="15877" width="1.28515625" customWidth="1"/>
    <col min="15878" max="15878" width="14.85546875" customWidth="1"/>
    <col min="15879" max="15879" width="1.42578125" customWidth="1"/>
    <col min="15880" max="15880" width="13.85546875" customWidth="1"/>
    <col min="15881" max="15881" width="16.42578125" customWidth="1"/>
    <col min="16119" max="16119" width="30.28515625" customWidth="1"/>
    <col min="16120" max="16121" width="0" hidden="1" customWidth="1"/>
    <col min="16122" max="16122" width="15.28515625" bestFit="1" customWidth="1"/>
    <col min="16123" max="16123" width="2.28515625" customWidth="1"/>
    <col min="16124" max="16124" width="13.42578125" customWidth="1"/>
    <col min="16125" max="16125" width="1.140625" customWidth="1"/>
    <col min="16126" max="16126" width="14.7109375" customWidth="1"/>
    <col min="16127" max="16127" width="2.42578125" customWidth="1"/>
    <col min="16128" max="16128" width="13.42578125" customWidth="1"/>
    <col min="16129" max="16129" width="1.28515625" customWidth="1"/>
    <col min="16130" max="16130" width="14.85546875" customWidth="1"/>
    <col min="16131" max="16131" width="1.7109375" customWidth="1"/>
    <col min="16132" max="16132" width="14.140625" customWidth="1"/>
    <col min="16133" max="16133" width="1.28515625" customWidth="1"/>
    <col min="16134" max="16134" width="14.85546875" customWidth="1"/>
    <col min="16135" max="16135" width="1.42578125" customWidth="1"/>
    <col min="16136" max="16136" width="13.85546875" customWidth="1"/>
    <col min="16137" max="16137" width="16.42578125" customWidth="1"/>
  </cols>
  <sheetData>
    <row r="1" spans="1:9" ht="15.75">
      <c r="A1" s="285" t="s">
        <v>0</v>
      </c>
      <c r="B1" s="285"/>
      <c r="C1" s="285"/>
      <c r="D1" s="285"/>
      <c r="E1" s="285"/>
      <c r="F1" s="285"/>
      <c r="G1" s="285"/>
      <c r="H1" s="285"/>
      <c r="I1" s="285"/>
    </row>
    <row r="2" spans="1:9" ht="15.75">
      <c r="A2" s="285" t="s">
        <v>1</v>
      </c>
      <c r="B2" s="285"/>
      <c r="C2" s="285"/>
      <c r="D2" s="285"/>
      <c r="E2" s="285"/>
      <c r="F2" s="285"/>
      <c r="G2" s="285"/>
      <c r="H2" s="285"/>
      <c r="I2" s="285"/>
    </row>
    <row r="3" spans="1:9" s="4" customFormat="1" ht="18.75" customHeight="1">
      <c r="A3" s="1" t="s">
        <v>2</v>
      </c>
      <c r="B3" s="2" t="s">
        <v>3</v>
      </c>
      <c r="C3" s="3"/>
      <c r="E3" s="3"/>
      <c r="F3" s="3"/>
      <c r="G3" s="2" t="s">
        <v>47</v>
      </c>
      <c r="H3" s="2" t="s">
        <v>48</v>
      </c>
    </row>
    <row r="4" spans="1:9" s="8" customFormat="1" ht="15" customHeight="1">
      <c r="A4" s="5" t="s">
        <v>4</v>
      </c>
      <c r="B4" s="6">
        <v>3343.47</v>
      </c>
      <c r="C4" s="7"/>
      <c r="D4" s="6"/>
      <c r="E4" s="7"/>
      <c r="F4" s="7"/>
      <c r="G4" s="245">
        <v>-2400.83</v>
      </c>
      <c r="H4" s="26">
        <f>-2400.83</f>
        <v>-2400.83</v>
      </c>
      <c r="I4" s="6"/>
    </row>
    <row r="5" spans="1:9" s="8" customFormat="1" ht="15" customHeight="1">
      <c r="A5" s="9"/>
      <c r="B5" s="6"/>
      <c r="C5" s="10"/>
      <c r="D5" s="6"/>
      <c r="E5" s="7"/>
      <c r="F5" s="7"/>
      <c r="G5" s="245"/>
      <c r="H5" s="6"/>
      <c r="I5" s="6"/>
    </row>
    <row r="6" spans="1:9" s="14" customFormat="1" ht="15" customHeight="1">
      <c r="A6" s="11" t="s">
        <v>5</v>
      </c>
      <c r="B6" s="12"/>
      <c r="C6" s="13"/>
      <c r="D6" s="12"/>
      <c r="E6" s="13"/>
      <c r="F6" s="13"/>
      <c r="G6" s="249"/>
      <c r="H6" s="250"/>
      <c r="I6" s="12"/>
    </row>
    <row r="7" spans="1:9" s="14" customFormat="1" ht="15" customHeight="1">
      <c r="A7" s="15" t="s">
        <v>6</v>
      </c>
      <c r="B7" s="16"/>
      <c r="C7" s="13"/>
      <c r="D7" s="12"/>
      <c r="E7" s="13"/>
      <c r="F7" s="13"/>
      <c r="G7" s="249">
        <v>22430</v>
      </c>
      <c r="H7" s="247">
        <f>SUM(Detail!G11)</f>
        <v>22750</v>
      </c>
      <c r="I7" s="12"/>
    </row>
    <row r="8" spans="1:9" s="14" customFormat="1" ht="15" customHeight="1">
      <c r="A8" s="15" t="s">
        <v>7</v>
      </c>
      <c r="B8" s="17"/>
      <c r="C8" s="13"/>
      <c r="D8" s="12"/>
      <c r="E8" s="13"/>
      <c r="F8" s="13"/>
      <c r="G8" s="249"/>
      <c r="H8" s="59"/>
      <c r="I8" s="60"/>
    </row>
    <row r="9" spans="1:9" s="14" customFormat="1" ht="15" customHeight="1">
      <c r="A9" s="15" t="s">
        <v>56</v>
      </c>
      <c r="B9" s="59"/>
      <c r="C9" s="13"/>
      <c r="D9" s="12"/>
      <c r="E9" s="13"/>
      <c r="F9" s="13"/>
      <c r="G9" s="251">
        <v>1944.27</v>
      </c>
      <c r="H9" s="61">
        <f>SUM(Detail!M26,Detail!M19)</f>
        <v>1944.2725500000001</v>
      </c>
      <c r="I9" s="12"/>
    </row>
    <row r="10" spans="1:9" s="14" customFormat="1" ht="15" customHeight="1">
      <c r="A10" s="11" t="s">
        <v>8</v>
      </c>
      <c r="B10" s="18">
        <v>24907.97</v>
      </c>
      <c r="C10" s="13"/>
      <c r="D10" s="12"/>
      <c r="E10" s="13"/>
      <c r="F10" s="13"/>
      <c r="G10" s="252">
        <f>SUM(G7:G9)</f>
        <v>24374.27</v>
      </c>
      <c r="H10" s="18">
        <f>SUM(H7:H9)</f>
        <v>24694.272550000002</v>
      </c>
      <c r="I10" s="12"/>
    </row>
    <row r="11" spans="1:9" s="14" customFormat="1" ht="15" customHeight="1">
      <c r="A11" s="19"/>
      <c r="B11" s="12"/>
      <c r="C11" s="13"/>
      <c r="D11" s="12"/>
      <c r="E11" s="13"/>
      <c r="F11" s="13"/>
      <c r="G11" s="249"/>
      <c r="H11" s="250"/>
      <c r="I11" s="12"/>
    </row>
    <row r="12" spans="1:9" s="14" customFormat="1" ht="15" customHeight="1">
      <c r="A12" s="11" t="s">
        <v>9</v>
      </c>
      <c r="B12" s="12"/>
      <c r="C12" s="13"/>
      <c r="D12" s="12"/>
      <c r="E12" s="13"/>
      <c r="F12" s="13"/>
      <c r="G12" s="249"/>
      <c r="H12" s="250"/>
      <c r="I12" s="12"/>
    </row>
    <row r="13" spans="1:9" s="14" customFormat="1" ht="15" customHeight="1">
      <c r="A13" s="15" t="s">
        <v>10</v>
      </c>
      <c r="B13" s="16"/>
      <c r="C13" s="13"/>
      <c r="D13" s="12"/>
      <c r="E13" s="13"/>
      <c r="F13" s="13"/>
      <c r="G13" s="249">
        <v>10186.129999999999</v>
      </c>
      <c r="H13" s="247">
        <f>SUM(Detail!G22)</f>
        <v>11108.109149999998</v>
      </c>
      <c r="I13" s="12"/>
    </row>
    <row r="14" spans="1:9" s="14" customFormat="1" ht="15" customHeight="1">
      <c r="A14" s="15" t="s">
        <v>11</v>
      </c>
      <c r="B14" s="16"/>
      <c r="C14" s="13"/>
      <c r="D14" s="12"/>
      <c r="E14" s="13"/>
      <c r="F14" s="13"/>
      <c r="G14" s="249">
        <v>355.65</v>
      </c>
      <c r="H14" s="247">
        <f>SUM(Detail!G27)</f>
        <v>355.65103200000004</v>
      </c>
      <c r="I14" s="12"/>
    </row>
    <row r="15" spans="1:9" s="14" customFormat="1" ht="15" customHeight="1">
      <c r="A15" s="15" t="s">
        <v>12</v>
      </c>
      <c r="B15" s="16"/>
      <c r="C15" s="13"/>
      <c r="D15" s="12"/>
      <c r="E15" s="13"/>
      <c r="F15" s="13"/>
      <c r="G15" s="249"/>
      <c r="H15" s="247"/>
      <c r="I15" s="12"/>
    </row>
    <row r="16" spans="1:9" s="14" customFormat="1" ht="15" customHeight="1">
      <c r="A16" s="15" t="s">
        <v>13</v>
      </c>
      <c r="B16" s="16"/>
      <c r="C16" s="13"/>
      <c r="D16" s="12"/>
      <c r="E16" s="13"/>
      <c r="F16" s="13"/>
      <c r="G16" s="249"/>
      <c r="H16" s="247"/>
      <c r="I16" s="12"/>
    </row>
    <row r="17" spans="1:9" s="14" customFormat="1" ht="15" customHeight="1">
      <c r="A17" s="15" t="s">
        <v>14</v>
      </c>
      <c r="B17" s="16"/>
      <c r="C17" s="13"/>
      <c r="D17" s="12"/>
      <c r="E17" s="13"/>
      <c r="F17" s="13"/>
      <c r="G17" s="249">
        <v>4200</v>
      </c>
      <c r="H17" s="247">
        <f>SUM(Detail!G33)</f>
        <v>4000</v>
      </c>
      <c r="I17" s="12"/>
    </row>
    <row r="18" spans="1:9" s="14" customFormat="1" ht="15" customHeight="1">
      <c r="A18" s="15" t="s">
        <v>15</v>
      </c>
      <c r="B18" s="16"/>
      <c r="C18" s="13"/>
      <c r="D18" s="12"/>
      <c r="E18" s="13"/>
      <c r="F18" s="13"/>
      <c r="G18" s="249"/>
      <c r="H18" s="247"/>
      <c r="I18" s="12"/>
    </row>
    <row r="19" spans="1:9" s="14" customFormat="1" ht="15" customHeight="1">
      <c r="A19" s="15" t="s">
        <v>16</v>
      </c>
      <c r="B19" s="16"/>
      <c r="C19" s="13"/>
      <c r="D19" s="12"/>
      <c r="E19" s="13"/>
      <c r="F19" s="13"/>
      <c r="G19" s="249"/>
      <c r="H19" s="247"/>
      <c r="I19" s="12"/>
    </row>
    <row r="20" spans="1:9" s="14" customFormat="1" ht="15" customHeight="1">
      <c r="A20" s="15" t="s">
        <v>17</v>
      </c>
      <c r="B20" s="16"/>
      <c r="C20" s="13"/>
      <c r="D20" s="12"/>
      <c r="E20" s="13"/>
      <c r="F20" s="13"/>
      <c r="G20" s="249"/>
      <c r="H20" s="247"/>
      <c r="I20" s="12"/>
    </row>
    <row r="21" spans="1:9" s="14" customFormat="1" ht="15" customHeight="1">
      <c r="A21" s="15" t="s">
        <v>18</v>
      </c>
      <c r="B21" s="16"/>
      <c r="C21" s="13"/>
      <c r="D21" s="12"/>
      <c r="E21" s="13"/>
      <c r="F21" s="13"/>
      <c r="G21" s="249"/>
      <c r="H21" s="247"/>
      <c r="I21" s="12"/>
    </row>
    <row r="22" spans="1:9" s="14" customFormat="1" ht="15" customHeight="1">
      <c r="A22" s="15" t="s">
        <v>57</v>
      </c>
      <c r="B22" s="16"/>
      <c r="C22" s="13"/>
      <c r="D22" s="12"/>
      <c r="E22" s="13"/>
      <c r="F22" s="13"/>
      <c r="G22" s="249">
        <v>2044</v>
      </c>
      <c r="H22" s="247">
        <f>SUM(Detail!D10*14)</f>
        <v>2072</v>
      </c>
      <c r="I22" s="12"/>
    </row>
    <row r="23" spans="1:9" s="14" customFormat="1" ht="15" customHeight="1">
      <c r="A23" s="15" t="s">
        <v>19</v>
      </c>
      <c r="B23" s="16"/>
      <c r="C23" s="13"/>
      <c r="D23" s="12"/>
      <c r="E23" s="13"/>
      <c r="F23" s="13"/>
      <c r="G23" s="249"/>
      <c r="H23" s="247"/>
      <c r="I23" s="12"/>
    </row>
    <row r="24" spans="1:9" s="14" customFormat="1" ht="15" customHeight="1">
      <c r="A24" s="15" t="s">
        <v>20</v>
      </c>
      <c r="B24" s="16"/>
      <c r="C24" s="13"/>
      <c r="D24" s="12"/>
      <c r="E24" s="13"/>
      <c r="F24" s="13"/>
      <c r="G24" s="249"/>
      <c r="H24" s="247"/>
      <c r="I24" s="12"/>
    </row>
    <row r="25" spans="1:9" s="14" customFormat="1" ht="15" customHeight="1">
      <c r="A25" s="15" t="s">
        <v>21</v>
      </c>
      <c r="B25" s="16"/>
      <c r="C25" s="13"/>
      <c r="D25" s="12"/>
      <c r="E25" s="13"/>
      <c r="F25" s="13"/>
      <c r="G25" s="249"/>
      <c r="H25" s="247"/>
      <c r="I25" s="12"/>
    </row>
    <row r="26" spans="1:9" s="14" customFormat="1" ht="15" customHeight="1">
      <c r="A26" s="15" t="s">
        <v>22</v>
      </c>
      <c r="B26" s="16"/>
      <c r="C26" s="13"/>
      <c r="D26" s="12"/>
      <c r="E26" s="13"/>
      <c r="F26" s="13"/>
      <c r="G26" s="249"/>
      <c r="H26" s="247"/>
      <c r="I26" s="12"/>
    </row>
    <row r="27" spans="1:9" s="14" customFormat="1" ht="15" customHeight="1">
      <c r="A27" s="15" t="s">
        <v>23</v>
      </c>
      <c r="B27" s="16"/>
      <c r="C27" s="13"/>
      <c r="D27" s="12"/>
      <c r="E27" s="13"/>
      <c r="F27" s="13"/>
      <c r="G27" s="249"/>
      <c r="H27" s="247"/>
      <c r="I27" s="12"/>
    </row>
    <row r="28" spans="1:9" s="14" customFormat="1" ht="15" customHeight="1">
      <c r="A28" s="15" t="s">
        <v>24</v>
      </c>
      <c r="B28" s="16"/>
      <c r="C28" s="13"/>
      <c r="D28" s="12"/>
      <c r="E28" s="13"/>
      <c r="F28" s="13"/>
      <c r="G28" s="249"/>
      <c r="H28" s="247"/>
      <c r="I28" s="12"/>
    </row>
    <row r="29" spans="1:9" s="14" customFormat="1" ht="15" customHeight="1">
      <c r="A29" s="15" t="s">
        <v>25</v>
      </c>
      <c r="B29" s="16"/>
      <c r="C29" s="13"/>
      <c r="D29" s="12"/>
      <c r="E29" s="13"/>
      <c r="F29" s="13"/>
      <c r="G29" s="249"/>
      <c r="H29" s="247"/>
      <c r="I29" s="12"/>
    </row>
    <row r="30" spans="1:9" s="14" customFormat="1" ht="15" customHeight="1">
      <c r="A30" s="15" t="s">
        <v>771</v>
      </c>
      <c r="B30" s="20"/>
      <c r="C30" s="13"/>
      <c r="D30" s="12"/>
      <c r="E30" s="13"/>
      <c r="F30" s="13"/>
      <c r="G30" s="251"/>
      <c r="H30" s="248">
        <f>SUM(Detail!E39)</f>
        <v>1155.25</v>
      </c>
      <c r="I30" s="12"/>
    </row>
    <row r="31" spans="1:9" s="14" customFormat="1" ht="15" customHeight="1">
      <c r="A31" s="11" t="s">
        <v>26</v>
      </c>
      <c r="B31" s="21">
        <v>29498.65</v>
      </c>
      <c r="C31" s="13"/>
      <c r="D31" s="12"/>
      <c r="E31" s="13"/>
      <c r="F31" s="13"/>
      <c r="G31" s="252">
        <f>SUM(G13:G30)</f>
        <v>16785.78</v>
      </c>
      <c r="H31" s="21">
        <f>SUM(H13:H30)</f>
        <v>18691.010181999998</v>
      </c>
      <c r="I31" s="12"/>
    </row>
    <row r="32" spans="1:9" s="14" customFormat="1" ht="15" customHeight="1">
      <c r="A32" s="19"/>
      <c r="B32" s="12"/>
      <c r="C32" s="13"/>
      <c r="D32" s="12"/>
      <c r="E32" s="13"/>
      <c r="F32" s="13"/>
      <c r="G32" s="251"/>
      <c r="H32" s="247"/>
      <c r="I32" s="12"/>
    </row>
    <row r="33" spans="1:9" s="24" customFormat="1" ht="15" customHeight="1" thickBot="1">
      <c r="A33" s="22" t="s">
        <v>27</v>
      </c>
      <c r="B33" s="23">
        <f>B10-B31</f>
        <v>-4590.68</v>
      </c>
      <c r="C33" s="13"/>
      <c r="E33" s="13"/>
      <c r="F33" s="13"/>
      <c r="G33" s="253">
        <f>SUM(G10-G31)</f>
        <v>7588.4900000000016</v>
      </c>
      <c r="H33" s="23">
        <f>H10-H31</f>
        <v>6003.2623680000033</v>
      </c>
    </row>
    <row r="34" spans="1:9" s="14" customFormat="1" ht="15" customHeight="1" thickTop="1">
      <c r="A34" s="19"/>
      <c r="B34" s="12"/>
      <c r="C34" s="13"/>
      <c r="D34" s="12"/>
      <c r="E34" s="13"/>
      <c r="F34" s="13"/>
      <c r="G34" s="249"/>
      <c r="H34" s="247"/>
      <c r="I34" s="12"/>
    </row>
    <row r="35" spans="1:9" s="27" customFormat="1" ht="15" customHeight="1">
      <c r="A35" s="25" t="s">
        <v>28</v>
      </c>
      <c r="B35" s="26">
        <f>B33+B4</f>
        <v>-1247.2100000000005</v>
      </c>
      <c r="C35" s="13"/>
      <c r="D35" s="24"/>
      <c r="E35" s="13"/>
      <c r="F35" s="13"/>
      <c r="G35" s="252">
        <f>G4+G33</f>
        <v>5187.6600000000017</v>
      </c>
      <c r="H35" s="26">
        <f>H4+H33</f>
        <v>3602.4323680000034</v>
      </c>
      <c r="I35" s="24"/>
    </row>
    <row r="36" spans="1:9" s="27" customFormat="1" ht="15" customHeight="1">
      <c r="A36" s="25"/>
      <c r="C36" s="13"/>
      <c r="E36" s="13"/>
      <c r="F36" s="13"/>
      <c r="G36" s="249"/>
      <c r="H36" s="28"/>
    </row>
    <row r="37" spans="1:9" s="14" customFormat="1" ht="15" customHeight="1">
      <c r="A37" s="25" t="s">
        <v>29</v>
      </c>
      <c r="B37" s="14">
        <v>0</v>
      </c>
      <c r="C37" s="13"/>
      <c r="E37" s="29"/>
      <c r="F37" s="29"/>
      <c r="G37" s="246">
        <v>146</v>
      </c>
      <c r="H37" s="254">
        <f>SUM(Detail!E10+Detail!F10)</f>
        <v>148</v>
      </c>
    </row>
    <row r="38" spans="1:9" s="14" customFormat="1" ht="15" customHeight="1">
      <c r="A38" s="25" t="s">
        <v>30</v>
      </c>
      <c r="B38" s="14">
        <v>0</v>
      </c>
      <c r="C38" s="29"/>
      <c r="E38" s="13"/>
      <c r="F38" s="13"/>
      <c r="G38" s="255">
        <v>7</v>
      </c>
      <c r="H38" s="256">
        <f>SUM(Detail!E32)</f>
        <v>7</v>
      </c>
    </row>
    <row r="39" spans="1:9" s="14" customFormat="1" ht="15" customHeight="1">
      <c r="A39" s="25" t="s">
        <v>31</v>
      </c>
      <c r="B39" s="30" t="e">
        <f>B31/B37</f>
        <v>#DIV/0!</v>
      </c>
      <c r="C39" s="13"/>
      <c r="E39" s="29"/>
      <c r="F39" s="29"/>
      <c r="G39" s="30">
        <f>G31/G37</f>
        <v>114.97109589041095</v>
      </c>
      <c r="H39" s="30">
        <f>H31/H37</f>
        <v>126.29060933783782</v>
      </c>
    </row>
    <row r="40" spans="1:9" s="14" customFormat="1" ht="15" customHeight="1">
      <c r="A40" s="25" t="s">
        <v>32</v>
      </c>
      <c r="B40" s="30" t="e">
        <f>B31/B38</f>
        <v>#DIV/0!</v>
      </c>
      <c r="C40" s="29"/>
      <c r="E40" s="31"/>
      <c r="F40" s="31"/>
      <c r="G40" s="30">
        <f>G31/G38</f>
        <v>2397.9685714285711</v>
      </c>
      <c r="H40" s="30">
        <f>H31/H38</f>
        <v>2670.1443117142853</v>
      </c>
    </row>
    <row r="41" spans="1:9" s="14" customFormat="1" ht="15" customHeight="1">
      <c r="A41" s="19"/>
      <c r="B41" s="32"/>
      <c r="C41" s="33"/>
      <c r="G41" s="32"/>
    </row>
    <row r="42" spans="1:9">
      <c r="A42" s="34"/>
      <c r="B42" s="35"/>
      <c r="C42" s="32"/>
    </row>
    <row r="43" spans="1:9">
      <c r="A43" s="34"/>
      <c r="B43" s="35"/>
      <c r="C43" s="32"/>
    </row>
    <row r="44" spans="1:9" ht="22.5" customHeight="1">
      <c r="A44" s="34"/>
      <c r="B44" s="35"/>
      <c r="C44" s="32"/>
    </row>
    <row r="45" spans="1:9" ht="21" customHeight="1">
      <c r="A45" s="34"/>
      <c r="B45" s="35"/>
      <c r="C45" s="32"/>
    </row>
  </sheetData>
  <mergeCells count="2">
    <mergeCell ref="A1:I1"/>
    <mergeCell ref="A2:I2"/>
  </mergeCells>
  <phoneticPr fontId="7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D25" sqref="D25"/>
    </sheetView>
  </sheetViews>
  <sheetFormatPr defaultColWidth="8.85546875" defaultRowHeight="15"/>
  <cols>
    <col min="2" max="6" width="8.85546875" style="44"/>
  </cols>
  <sheetData>
    <row r="1" spans="1:7" ht="18.75">
      <c r="A1" s="220"/>
      <c r="B1" s="221">
        <v>2010</v>
      </c>
      <c r="C1" s="221">
        <v>2011</v>
      </c>
      <c r="D1" s="221">
        <v>2012</v>
      </c>
      <c r="E1" s="221">
        <v>2013</v>
      </c>
      <c r="F1" s="221">
        <v>2014</v>
      </c>
      <c r="G1" s="134"/>
    </row>
    <row r="2" spans="1:7" ht="18.75">
      <c r="A2" s="222" t="s">
        <v>67</v>
      </c>
      <c r="B2" s="223"/>
      <c r="C2" s="223"/>
      <c r="D2" s="224" t="s">
        <v>68</v>
      </c>
      <c r="E2" s="224" t="s">
        <v>68</v>
      </c>
      <c r="F2" s="224" t="s">
        <v>68</v>
      </c>
      <c r="G2" s="134"/>
    </row>
    <row r="3" spans="1:7" ht="18.75">
      <c r="A3" s="225" t="s">
        <v>33</v>
      </c>
      <c r="B3" s="225"/>
      <c r="C3" s="225"/>
      <c r="D3" s="225">
        <v>43</v>
      </c>
      <c r="E3" s="225">
        <v>19</v>
      </c>
      <c r="F3" s="226">
        <f>SUM(Detail!D4)</f>
        <v>19</v>
      </c>
      <c r="G3" s="36"/>
    </row>
    <row r="4" spans="1:7" ht="18.75">
      <c r="A4" s="225" t="s">
        <v>34</v>
      </c>
      <c r="B4" s="225"/>
      <c r="C4" s="225"/>
      <c r="D4" s="225">
        <v>55</v>
      </c>
      <c r="E4" s="225">
        <v>32</v>
      </c>
      <c r="F4" s="226">
        <f>SUM(Detail!D5)</f>
        <v>19</v>
      </c>
      <c r="G4" s="36"/>
    </row>
    <row r="5" spans="1:7" ht="18.75">
      <c r="A5" s="225" t="s">
        <v>35</v>
      </c>
      <c r="B5" s="225"/>
      <c r="C5" s="225"/>
      <c r="D5" s="225">
        <v>51</v>
      </c>
      <c r="E5" s="225">
        <v>42</v>
      </c>
      <c r="F5" s="226">
        <f>SUM(Detail!D6)</f>
        <v>23</v>
      </c>
      <c r="G5" s="36"/>
    </row>
    <row r="6" spans="1:7" ht="18.75">
      <c r="A6" s="225" t="s">
        <v>36</v>
      </c>
      <c r="B6" s="225"/>
      <c r="C6" s="225"/>
      <c r="D6" s="225">
        <v>46</v>
      </c>
      <c r="E6" s="225">
        <v>38</v>
      </c>
      <c r="F6" s="226">
        <f>SUM(Detail!D7)</f>
        <v>38</v>
      </c>
      <c r="G6" s="36"/>
    </row>
    <row r="7" spans="1:7" ht="18.75">
      <c r="A7" s="225" t="s">
        <v>37</v>
      </c>
      <c r="B7" s="225"/>
      <c r="C7" s="225"/>
      <c r="D7" s="225">
        <v>33</v>
      </c>
      <c r="E7" s="225">
        <v>25</v>
      </c>
      <c r="F7" s="226">
        <f>SUM(Detail!D8)</f>
        <v>24</v>
      </c>
      <c r="G7" s="36"/>
    </row>
    <row r="8" spans="1:7" ht="18.75">
      <c r="A8" s="225" t="s">
        <v>38</v>
      </c>
      <c r="B8" s="223"/>
      <c r="C8" s="223"/>
      <c r="D8" s="223">
        <v>25</v>
      </c>
      <c r="E8" s="223">
        <v>21</v>
      </c>
      <c r="F8" s="227">
        <f>SUM(Detail!D9)</f>
        <v>25</v>
      </c>
      <c r="G8" s="36"/>
    </row>
    <row r="9" spans="1:7" ht="18.75">
      <c r="A9" s="228" t="s">
        <v>62</v>
      </c>
      <c r="B9" s="225">
        <v>196</v>
      </c>
      <c r="C9" s="225">
        <v>204</v>
      </c>
      <c r="D9" s="225">
        <f>SUM(D3:D8)</f>
        <v>253</v>
      </c>
      <c r="E9" s="225">
        <f>SUM(E3:E8)</f>
        <v>177</v>
      </c>
      <c r="F9" s="225">
        <f>SUM(F3:F8)</f>
        <v>148</v>
      </c>
      <c r="G9" s="67"/>
    </row>
    <row r="10" spans="1:7" ht="18.75">
      <c r="A10" s="229" t="s">
        <v>58</v>
      </c>
      <c r="B10" s="225"/>
      <c r="C10" s="225">
        <f>SUM(C9-B9)</f>
        <v>8</v>
      </c>
      <c r="D10" s="225">
        <f>SUM(D9-C9)</f>
        <v>49</v>
      </c>
      <c r="E10" s="225">
        <f>SUM(E9-D9)</f>
        <v>-76</v>
      </c>
      <c r="F10" s="225">
        <f>SUM(F9-E9)</f>
        <v>-29</v>
      </c>
      <c r="G10" s="67"/>
    </row>
    <row r="11" spans="1:7" ht="18.75">
      <c r="A11" s="220"/>
      <c r="B11" s="225"/>
      <c r="C11" s="230">
        <f>SUM(C10/B9)</f>
        <v>4.0816326530612242E-2</v>
      </c>
      <c r="D11" s="230">
        <f>SUM(D10/C9)</f>
        <v>0.24019607843137256</v>
      </c>
      <c r="E11" s="231">
        <f>SUM(E10/D9)</f>
        <v>-0.30039525691699603</v>
      </c>
      <c r="F11" s="231">
        <f>SUM(F10/E9)</f>
        <v>-0.16384180790960451</v>
      </c>
      <c r="G11" s="135"/>
    </row>
  </sheetData>
  <phoneticPr fontId="73" type="noConversion"/>
  <pageMargins left="0.7" right="0.7" top="0.75" bottom="0.75" header="0.3" footer="0.3"/>
  <pageSetup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G32" sqref="G32"/>
    </sheetView>
  </sheetViews>
  <sheetFormatPr defaultColWidth="8.85546875" defaultRowHeight="15"/>
  <cols>
    <col min="1" max="1" width="11.85546875" bestFit="1" customWidth="1"/>
    <col min="2" max="2" width="12.85546875" bestFit="1" customWidth="1"/>
  </cols>
  <sheetData>
    <row r="1" spans="1:2" ht="31.5">
      <c r="A1" s="211"/>
      <c r="B1" s="212" t="s">
        <v>147</v>
      </c>
    </row>
    <row r="2" spans="1:2" ht="31.5">
      <c r="A2" s="212" t="s">
        <v>67</v>
      </c>
      <c r="B2" s="212" t="s">
        <v>148</v>
      </c>
    </row>
    <row r="3" spans="1:2" ht="31.5">
      <c r="A3" s="213" t="s">
        <v>33</v>
      </c>
      <c r="B3" s="213">
        <v>95</v>
      </c>
    </row>
    <row r="4" spans="1:2" ht="31.5">
      <c r="A4" s="213" t="s">
        <v>34</v>
      </c>
      <c r="B4" s="213">
        <v>105</v>
      </c>
    </row>
    <row r="5" spans="1:2" ht="31.5">
      <c r="A5" s="213" t="s">
        <v>35</v>
      </c>
      <c r="B5" s="213">
        <v>120</v>
      </c>
    </row>
    <row r="6" spans="1:2" ht="31.5">
      <c r="A6" s="213" t="s">
        <v>36</v>
      </c>
      <c r="B6" s="213">
        <v>130</v>
      </c>
    </row>
  </sheetData>
  <phoneticPr fontId="7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pane ySplit="1" topLeftCell="A56" activePane="bottomLeft" state="frozen"/>
      <selection pane="bottomLeft" activeCell="C14" sqref="C14"/>
    </sheetView>
  </sheetViews>
  <sheetFormatPr defaultColWidth="8.85546875" defaultRowHeight="15"/>
  <cols>
    <col min="1" max="1" width="4.85546875" style="138" customWidth="1"/>
    <col min="2" max="2" width="29" customWidth="1"/>
    <col min="3" max="3" width="30.42578125" style="115" bestFit="1" customWidth="1"/>
    <col min="4" max="4" width="13.28515625" bestFit="1" customWidth="1"/>
    <col min="5" max="5" width="8.7109375" style="110" bestFit="1" customWidth="1"/>
    <col min="6" max="6" width="8.42578125" style="110" bestFit="1" customWidth="1"/>
    <col min="7" max="7" width="14.7109375" style="44" bestFit="1" customWidth="1"/>
    <col min="8" max="8" width="9.7109375" bestFit="1" customWidth="1"/>
  </cols>
  <sheetData>
    <row r="1" spans="1:8" s="114" customFormat="1" ht="18.75">
      <c r="A1" s="137"/>
      <c r="B1" s="112" t="s">
        <v>112</v>
      </c>
      <c r="C1" s="112" t="s">
        <v>110</v>
      </c>
      <c r="D1" s="112" t="s">
        <v>111</v>
      </c>
      <c r="E1" s="113" t="s">
        <v>113</v>
      </c>
      <c r="F1" s="113" t="s">
        <v>114</v>
      </c>
      <c r="G1" s="201" t="s">
        <v>712</v>
      </c>
    </row>
    <row r="2" spans="1:8" ht="21">
      <c r="A2" s="192"/>
      <c r="B2" s="119" t="s">
        <v>130</v>
      </c>
    </row>
    <row r="3" spans="1:8">
      <c r="A3" s="138" t="s">
        <v>151</v>
      </c>
      <c r="B3" s="232" t="s">
        <v>97</v>
      </c>
      <c r="C3" s="121" t="s">
        <v>120</v>
      </c>
      <c r="E3" s="118" t="s">
        <v>115</v>
      </c>
      <c r="F3" s="118" t="s">
        <v>115</v>
      </c>
      <c r="G3" s="44" t="s">
        <v>722</v>
      </c>
    </row>
    <row r="4" spans="1:8">
      <c r="A4" s="138" t="s">
        <v>151</v>
      </c>
      <c r="B4" s="232" t="s">
        <v>98</v>
      </c>
      <c r="C4" s="121" t="s">
        <v>123</v>
      </c>
      <c r="E4" s="118" t="s">
        <v>115</v>
      </c>
      <c r="F4" s="118" t="s">
        <v>115</v>
      </c>
      <c r="G4" s="44" t="s">
        <v>720</v>
      </c>
      <c r="H4" s="62"/>
    </row>
    <row r="5" spans="1:8">
      <c r="B5" s="14" t="s">
        <v>99</v>
      </c>
      <c r="C5" s="116" t="s">
        <v>121</v>
      </c>
      <c r="D5" t="s">
        <v>140</v>
      </c>
      <c r="E5" s="118" t="s">
        <v>115</v>
      </c>
      <c r="F5" s="118" t="s">
        <v>115</v>
      </c>
      <c r="G5" s="44" t="s">
        <v>719</v>
      </c>
    </row>
    <row r="6" spans="1:8" ht="3" customHeight="1">
      <c r="B6" s="108"/>
      <c r="C6" s="117"/>
      <c r="D6" s="107"/>
      <c r="E6" s="111"/>
      <c r="F6" s="111"/>
    </row>
    <row r="7" spans="1:8">
      <c r="B7" s="14"/>
    </row>
    <row r="8" spans="1:8" ht="21">
      <c r="B8" s="119" t="s">
        <v>131</v>
      </c>
    </row>
    <row r="9" spans="1:8" s="115" customFormat="1">
      <c r="A9" s="138" t="s">
        <v>151</v>
      </c>
      <c r="B9" s="232" t="s">
        <v>132</v>
      </c>
      <c r="C9" s="121" t="s">
        <v>133</v>
      </c>
      <c r="D9" s="115" t="s">
        <v>136</v>
      </c>
      <c r="E9" s="118" t="s">
        <v>115</v>
      </c>
      <c r="F9" s="118" t="s">
        <v>115</v>
      </c>
      <c r="G9" s="71" t="s">
        <v>715</v>
      </c>
    </row>
    <row r="10" spans="1:8" s="115" customFormat="1">
      <c r="A10" s="138" t="s">
        <v>666</v>
      </c>
      <c r="B10" s="232" t="s">
        <v>731</v>
      </c>
      <c r="C10" s="121" t="s">
        <v>117</v>
      </c>
      <c r="E10" s="118" t="s">
        <v>115</v>
      </c>
      <c r="F10" s="118" t="s">
        <v>115</v>
      </c>
      <c r="G10" s="71" t="s">
        <v>717</v>
      </c>
    </row>
    <row r="11" spans="1:8">
      <c r="A11" s="138" t="s">
        <v>151</v>
      </c>
      <c r="B11" s="232" t="s">
        <v>100</v>
      </c>
      <c r="C11" s="116" t="s">
        <v>118</v>
      </c>
      <c r="E11" s="118" t="s">
        <v>115</v>
      </c>
      <c r="F11" s="118" t="s">
        <v>115</v>
      </c>
      <c r="G11" s="44" t="s">
        <v>721</v>
      </c>
    </row>
    <row r="12" spans="1:8" ht="3" customHeight="1">
      <c r="B12" s="108"/>
      <c r="C12" s="117"/>
      <c r="D12" s="107"/>
      <c r="E12" s="111"/>
      <c r="F12" s="111"/>
    </row>
    <row r="13" spans="1:8">
      <c r="B13" s="14"/>
      <c r="C13" s="120"/>
    </row>
    <row r="14" spans="1:8" ht="21">
      <c r="A14" s="139"/>
      <c r="B14" s="119" t="s">
        <v>126</v>
      </c>
      <c r="C14" s="120"/>
    </row>
    <row r="15" spans="1:8">
      <c r="A15" s="138" t="s">
        <v>151</v>
      </c>
      <c r="B15" s="232" t="s">
        <v>101</v>
      </c>
      <c r="C15" s="116" t="s">
        <v>119</v>
      </c>
      <c r="D15" t="s">
        <v>138</v>
      </c>
      <c r="E15" s="118" t="s">
        <v>115</v>
      </c>
      <c r="F15" s="118" t="s">
        <v>115</v>
      </c>
      <c r="G15" s="44" t="s">
        <v>723</v>
      </c>
    </row>
    <row r="16" spans="1:8" s="145" customFormat="1">
      <c r="A16" s="138"/>
      <c r="B16" s="207" t="s">
        <v>733</v>
      </c>
      <c r="C16" s="116"/>
      <c r="E16" s="118"/>
      <c r="F16" s="118"/>
      <c r="G16" s="44" t="s">
        <v>717</v>
      </c>
    </row>
    <row r="17" spans="1:8">
      <c r="B17" s="233" t="s">
        <v>732</v>
      </c>
      <c r="C17" s="206" t="s">
        <v>741</v>
      </c>
      <c r="D17" s="35"/>
      <c r="E17" s="118" t="s">
        <v>115</v>
      </c>
      <c r="F17" s="118" t="s">
        <v>115</v>
      </c>
      <c r="G17" s="44" t="s">
        <v>717</v>
      </c>
    </row>
    <row r="18" spans="1:8" ht="3" customHeight="1">
      <c r="B18" s="108"/>
      <c r="C18" s="117"/>
      <c r="D18" s="107"/>
      <c r="E18" s="111"/>
      <c r="F18" s="111"/>
    </row>
    <row r="19" spans="1:8">
      <c r="B19" s="14"/>
    </row>
    <row r="20" spans="1:8" ht="21">
      <c r="B20" s="119" t="s">
        <v>127</v>
      </c>
    </row>
    <row r="21" spans="1:8" ht="21" customHeight="1">
      <c r="A21" s="141"/>
      <c r="B21" s="104" t="s">
        <v>102</v>
      </c>
    </row>
    <row r="22" spans="1:8">
      <c r="A22" s="138" t="s">
        <v>151</v>
      </c>
      <c r="B22" s="232" t="s">
        <v>103</v>
      </c>
      <c r="C22" s="116" t="s">
        <v>80</v>
      </c>
      <c r="D22" t="s">
        <v>79</v>
      </c>
      <c r="E22" s="118" t="s">
        <v>115</v>
      </c>
      <c r="F22" s="118" t="s">
        <v>115</v>
      </c>
      <c r="G22" s="162" t="s">
        <v>715</v>
      </c>
    </row>
    <row r="23" spans="1:8">
      <c r="A23" s="138" t="s">
        <v>151</v>
      </c>
      <c r="B23" s="232" t="s">
        <v>104</v>
      </c>
      <c r="C23" s="116" t="s">
        <v>84</v>
      </c>
      <c r="D23" t="s">
        <v>82</v>
      </c>
      <c r="E23" s="118" t="s">
        <v>115</v>
      </c>
      <c r="F23" s="118" t="s">
        <v>115</v>
      </c>
      <c r="G23" s="44" t="s">
        <v>721</v>
      </c>
    </row>
    <row r="24" spans="1:8">
      <c r="A24" s="138" t="s">
        <v>151</v>
      </c>
      <c r="B24" s="232" t="s">
        <v>105</v>
      </c>
      <c r="C24" s="116" t="s">
        <v>177</v>
      </c>
      <c r="D24" t="s">
        <v>81</v>
      </c>
      <c r="E24" s="118" t="s">
        <v>115</v>
      </c>
      <c r="F24" s="118" t="s">
        <v>115</v>
      </c>
      <c r="G24" s="44" t="s">
        <v>717</v>
      </c>
    </row>
    <row r="25" spans="1:8" ht="21" customHeight="1">
      <c r="A25" s="139"/>
      <c r="B25" s="104" t="s">
        <v>106</v>
      </c>
    </row>
    <row r="26" spans="1:8">
      <c r="A26" s="138" t="s">
        <v>151</v>
      </c>
      <c r="B26" s="232" t="s">
        <v>107</v>
      </c>
      <c r="C26" s="121" t="s">
        <v>95</v>
      </c>
      <c r="D26" t="s">
        <v>96</v>
      </c>
      <c r="E26" s="118" t="s">
        <v>115</v>
      </c>
      <c r="F26" s="118" t="s">
        <v>115</v>
      </c>
      <c r="G26" s="44" t="s">
        <v>729</v>
      </c>
    </row>
    <row r="27" spans="1:8">
      <c r="B27" s="232" t="s">
        <v>108</v>
      </c>
      <c r="C27" s="121" t="s">
        <v>141</v>
      </c>
      <c r="D27" t="s">
        <v>137</v>
      </c>
      <c r="E27" s="118" t="s">
        <v>115</v>
      </c>
      <c r="F27" s="118" t="s">
        <v>115</v>
      </c>
      <c r="G27" s="44" t="s">
        <v>730</v>
      </c>
      <c r="H27" s="62"/>
    </row>
    <row r="28" spans="1:8">
      <c r="A28" s="138" t="s">
        <v>151</v>
      </c>
      <c r="B28" s="232" t="s">
        <v>149</v>
      </c>
      <c r="C28" s="121" t="s">
        <v>150</v>
      </c>
      <c r="E28" s="118" t="s">
        <v>115</v>
      </c>
      <c r="F28" s="118" t="s">
        <v>115</v>
      </c>
      <c r="G28" s="202" t="s">
        <v>730</v>
      </c>
    </row>
    <row r="29" spans="1:8" ht="3" customHeight="1">
      <c r="B29" s="108"/>
      <c r="C29" s="117"/>
      <c r="D29" s="107"/>
      <c r="E29" s="111"/>
      <c r="F29" s="111"/>
    </row>
    <row r="30" spans="1:8">
      <c r="B30" s="105"/>
    </row>
    <row r="31" spans="1:8" ht="21">
      <c r="A31" s="140"/>
      <c r="B31" s="119" t="s">
        <v>128</v>
      </c>
    </row>
    <row r="32" spans="1:8">
      <c r="A32" s="138" t="s">
        <v>666</v>
      </c>
      <c r="B32" s="232" t="s">
        <v>134</v>
      </c>
      <c r="C32" s="121" t="s">
        <v>135</v>
      </c>
      <c r="D32" t="s">
        <v>139</v>
      </c>
      <c r="E32" s="118" t="s">
        <v>115</v>
      </c>
      <c r="F32" s="118" t="s">
        <v>115</v>
      </c>
      <c r="G32" s="202" t="s">
        <v>719</v>
      </c>
      <c r="H32" s="196"/>
    </row>
    <row r="33" spans="1:8" s="145" customFormat="1">
      <c r="A33" s="138"/>
      <c r="B33" s="106"/>
      <c r="C33" s="121"/>
      <c r="E33" s="110"/>
      <c r="F33" s="110"/>
      <c r="G33" s="202" t="s">
        <v>720</v>
      </c>
      <c r="H33" s="196"/>
    </row>
    <row r="34" spans="1:8">
      <c r="B34" s="232" t="s">
        <v>109</v>
      </c>
      <c r="C34" s="116" t="s">
        <v>122</v>
      </c>
      <c r="E34" s="118" t="s">
        <v>115</v>
      </c>
      <c r="F34" s="118" t="s">
        <v>115</v>
      </c>
      <c r="G34" s="44" t="s">
        <v>717</v>
      </c>
    </row>
    <row r="35" spans="1:8" ht="3" customHeight="1">
      <c r="B35" s="109"/>
      <c r="C35" s="117"/>
      <c r="D35" s="107"/>
      <c r="E35" s="111"/>
      <c r="F35" s="111"/>
    </row>
    <row r="36" spans="1:8">
      <c r="B36" s="105"/>
    </row>
    <row r="37" spans="1:8" ht="21">
      <c r="A37" s="141"/>
      <c r="B37" s="119" t="s">
        <v>129</v>
      </c>
    </row>
    <row r="38" spans="1:8">
      <c r="B38" s="216" t="s">
        <v>702</v>
      </c>
      <c r="E38" s="118" t="s">
        <v>115</v>
      </c>
      <c r="F38" s="118" t="s">
        <v>115</v>
      </c>
      <c r="G38" s="44" t="s">
        <v>719</v>
      </c>
    </row>
    <row r="39" spans="1:8" s="145" customFormat="1">
      <c r="A39" s="138"/>
      <c r="B39" s="200"/>
      <c r="C39" s="115"/>
      <c r="E39" s="110"/>
      <c r="F39" s="110"/>
      <c r="G39" s="44" t="s">
        <v>719</v>
      </c>
    </row>
    <row r="40" spans="1:8">
      <c r="G40" s="44" t="s">
        <v>720</v>
      </c>
    </row>
    <row r="41" spans="1:8" s="145" customFormat="1">
      <c r="A41" s="138"/>
      <c r="C41" s="115"/>
      <c r="E41" s="110"/>
      <c r="F41" s="110"/>
      <c r="G41" s="44"/>
    </row>
    <row r="42" spans="1:8">
      <c r="B42" s="217" t="s">
        <v>713</v>
      </c>
      <c r="G42" s="44" t="s">
        <v>715</v>
      </c>
    </row>
    <row r="44" spans="1:8">
      <c r="D44" t="s">
        <v>723</v>
      </c>
      <c r="E44" s="44">
        <f>COUNTIFS(Coaches!G:G,"med-BLACK")</f>
        <v>1</v>
      </c>
      <c r="G44" s="44" t="s">
        <v>719</v>
      </c>
    </row>
    <row r="45" spans="1:8" s="145" customFormat="1">
      <c r="A45" s="138"/>
      <c r="C45" s="115"/>
      <c r="D45" t="s">
        <v>716</v>
      </c>
      <c r="E45" s="44">
        <f>COUNTIFS(Coaches!G:G,"LARGE-BLACK")</f>
        <v>1</v>
      </c>
      <c r="F45" s="110"/>
      <c r="G45" s="44" t="s">
        <v>715</v>
      </c>
    </row>
    <row r="46" spans="1:8">
      <c r="D46" t="s">
        <v>715</v>
      </c>
      <c r="E46" s="44">
        <f>COUNTIFS(Coaches!G:G,"XL-BLACK")</f>
        <v>4</v>
      </c>
      <c r="G46" s="44" t="s">
        <v>716</v>
      </c>
    </row>
    <row r="47" spans="1:8">
      <c r="D47" t="s">
        <v>735</v>
      </c>
      <c r="E47" s="44">
        <f>COUNTIFS(Coaches!G:G,"XXL-BLACK")</f>
        <v>5</v>
      </c>
    </row>
    <row r="48" spans="1:8">
      <c r="C48" s="205"/>
      <c r="D48" t="s">
        <v>734</v>
      </c>
      <c r="E48" s="44">
        <f>COUNTIFS(Coaches!G:G,"XXXL-BLACK")</f>
        <v>2</v>
      </c>
    </row>
    <row r="49" spans="1:7" s="145" customFormat="1">
      <c r="A49" s="138"/>
      <c r="C49" s="205"/>
      <c r="E49" s="44"/>
      <c r="F49" s="110"/>
      <c r="G49" s="44"/>
    </row>
    <row r="50" spans="1:7" s="145" customFormat="1">
      <c r="A50" s="138"/>
      <c r="C50" s="205"/>
      <c r="D50" s="145" t="s">
        <v>727</v>
      </c>
      <c r="E50" s="44">
        <f>COUNTIFS(Coaches!G:G,"med-Graphite")</f>
        <v>0</v>
      </c>
      <c r="F50" s="110"/>
      <c r="G50" s="44"/>
    </row>
    <row r="51" spans="1:7" s="145" customFormat="1">
      <c r="A51" s="138"/>
      <c r="C51" s="205"/>
      <c r="D51" s="145" t="s">
        <v>728</v>
      </c>
      <c r="E51" s="44">
        <f>COUNTIFS(Coaches!G:G,"LARGE-Graphite")</f>
        <v>0</v>
      </c>
      <c r="F51" s="110"/>
      <c r="G51" s="44"/>
    </row>
    <row r="52" spans="1:7" s="145" customFormat="1">
      <c r="A52" s="138"/>
      <c r="C52" s="205"/>
      <c r="D52" s="145" t="s">
        <v>729</v>
      </c>
      <c r="E52" s="44">
        <f>COUNTIFS(Coaches!G:G,"XL-Graphite")</f>
        <v>1</v>
      </c>
      <c r="F52" s="110"/>
      <c r="G52" s="44"/>
    </row>
    <row r="53" spans="1:7" s="145" customFormat="1">
      <c r="A53" s="138"/>
      <c r="C53" s="205"/>
      <c r="D53" s="145" t="s">
        <v>736</v>
      </c>
      <c r="E53" s="44">
        <f>COUNTIFS(Coaches!G:G,"XXL-Graphite")</f>
        <v>2</v>
      </c>
      <c r="F53" s="110"/>
      <c r="G53" s="44"/>
    </row>
    <row r="54" spans="1:7" s="145" customFormat="1">
      <c r="A54" s="138"/>
      <c r="C54" s="205"/>
      <c r="D54" s="145" t="s">
        <v>737</v>
      </c>
      <c r="E54" s="44">
        <f>COUNTIFS(Coaches!G:G,"XXXL-Graphite")</f>
        <v>0</v>
      </c>
      <c r="F54" s="110"/>
      <c r="G54" s="44"/>
    </row>
    <row r="55" spans="1:7" s="145" customFormat="1">
      <c r="A55" s="138"/>
      <c r="C55" s="205"/>
      <c r="E55" s="44"/>
      <c r="F55" s="110"/>
      <c r="G55" s="44"/>
    </row>
    <row r="56" spans="1:7">
      <c r="D56" t="s">
        <v>722</v>
      </c>
      <c r="E56" s="44">
        <f>COUNTIFS(Coaches!G:G,"med-ROYAL")</f>
        <v>1</v>
      </c>
    </row>
    <row r="57" spans="1:7">
      <c r="D57" t="s">
        <v>718</v>
      </c>
      <c r="E57" s="44">
        <f>COUNTIFS(Coaches!G:G,"LARGE-ROYAL")</f>
        <v>0</v>
      </c>
    </row>
    <row r="58" spans="1:7">
      <c r="D58" t="s">
        <v>719</v>
      </c>
      <c r="E58" s="44">
        <f>COUNTIFS(Coaches!G:G,"XL-ROYAL")</f>
        <v>5</v>
      </c>
    </row>
    <row r="59" spans="1:7">
      <c r="D59" t="s">
        <v>738</v>
      </c>
      <c r="E59" s="44">
        <f>COUNTIFS(Coaches!G:G,"XXL-ROYAL")</f>
        <v>3</v>
      </c>
    </row>
    <row r="60" spans="1:7">
      <c r="D60" t="s">
        <v>739</v>
      </c>
      <c r="E60" s="44">
        <f>COUNTIFS(Coaches!G:G,"XXXL-ROYAL")</f>
        <v>0</v>
      </c>
    </row>
    <row r="61" spans="1:7">
      <c r="E61" s="203"/>
    </row>
    <row r="62" spans="1:7">
      <c r="E62" s="65">
        <f>SUM(E45:E60)</f>
        <v>24</v>
      </c>
    </row>
  </sheetData>
  <phoneticPr fontId="73" type="noConversion"/>
  <hyperlinks>
    <hyperlink ref="C23" r:id="rId1"/>
    <hyperlink ref="C22" r:id="rId2"/>
    <hyperlink ref="C24" r:id="rId3" display="Tom.Mohrland@Livingwell.org"/>
    <hyperlink ref="C11" r:id="rId4"/>
    <hyperlink ref="C15" r:id="rId5"/>
    <hyperlink ref="C26" r:id="rId6"/>
    <hyperlink ref="C3" r:id="rId7"/>
    <hyperlink ref="C4" r:id="rId8"/>
    <hyperlink ref="C5" r:id="rId9"/>
    <hyperlink ref="C34" r:id="rId10"/>
    <hyperlink ref="C9" r:id="rId11"/>
    <hyperlink ref="C32" r:id="rId12"/>
    <hyperlink ref="C27" r:id="rId13"/>
    <hyperlink ref="C28" r:id="rId14"/>
    <hyperlink ref="C10" r:id="rId15"/>
  </hyperlinks>
  <pageMargins left="0.2" right="0.2" top="0.25" bottom="0.25" header="0" footer="0"/>
  <pageSetup orientation="landscape" horizontalDpi="4294967292" verticalDpi="4294967292" r:id="rId16"/>
  <drawing r:id="rId17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2:L35"/>
  <sheetViews>
    <sheetView topLeftCell="A7" workbookViewId="0">
      <selection activeCell="P23" sqref="P23"/>
    </sheetView>
  </sheetViews>
  <sheetFormatPr defaultColWidth="8.85546875" defaultRowHeight="15"/>
  <cols>
    <col min="1" max="1" width="0.85546875" customWidth="1"/>
    <col min="2" max="2" width="10.85546875" bestFit="1" customWidth="1"/>
    <col min="3" max="3" width="12.85546875" bestFit="1" customWidth="1"/>
    <col min="4" max="4" width="9.42578125" bestFit="1" customWidth="1"/>
    <col min="5" max="5" width="1.7109375" style="44" customWidth="1"/>
    <col min="6" max="6" width="6.42578125" style="44" bestFit="1" customWidth="1"/>
    <col min="7" max="7" width="6.42578125" style="44" customWidth="1"/>
    <col min="8" max="8" width="3.85546875" style="44" bestFit="1" customWidth="1"/>
    <col min="9" max="9" width="12.42578125" bestFit="1" customWidth="1"/>
    <col min="10" max="10" width="11.28515625" bestFit="1" customWidth="1"/>
    <col min="11" max="11" width="29" bestFit="1" customWidth="1"/>
    <col min="12" max="12" width="0.85546875" customWidth="1"/>
  </cols>
  <sheetData>
    <row r="2" spans="1:12">
      <c r="L2" s="92"/>
    </row>
    <row r="3" spans="1:12">
      <c r="L3" s="92"/>
    </row>
    <row r="4" spans="1:12">
      <c r="L4" s="92"/>
    </row>
    <row r="5" spans="1:12">
      <c r="L5" s="92"/>
    </row>
    <row r="6" spans="1:12">
      <c r="C6" s="91">
        <f>COUNTA(B8:B28)</f>
        <v>19</v>
      </c>
      <c r="D6" s="91" t="s">
        <v>92</v>
      </c>
      <c r="E6" s="234"/>
      <c r="F6" s="44">
        <v>95</v>
      </c>
      <c r="G6" s="91" t="s">
        <v>93</v>
      </c>
    </row>
    <row r="7" spans="1:12" s="98" customFormat="1" ht="15" customHeight="1">
      <c r="B7" s="96" t="s">
        <v>67</v>
      </c>
      <c r="C7" s="96" t="s">
        <v>86</v>
      </c>
      <c r="D7" s="96" t="s">
        <v>85</v>
      </c>
      <c r="E7" s="97"/>
      <c r="F7" s="97" t="s">
        <v>87</v>
      </c>
      <c r="G7" s="96" t="s">
        <v>88</v>
      </c>
      <c r="H7" s="97" t="s">
        <v>205</v>
      </c>
      <c r="I7" s="96" t="s">
        <v>89</v>
      </c>
      <c r="J7" s="96" t="s">
        <v>90</v>
      </c>
      <c r="K7" s="96" t="s">
        <v>91</v>
      </c>
    </row>
    <row r="8" spans="1:12" ht="18" customHeight="1">
      <c r="A8" s="127">
        <f>SUM(C35)</f>
        <v>0</v>
      </c>
      <c r="B8" s="190" t="s">
        <v>152</v>
      </c>
      <c r="C8" s="190" t="s">
        <v>511</v>
      </c>
      <c r="D8" s="190" t="s">
        <v>512</v>
      </c>
      <c r="E8" s="241" t="s">
        <v>703</v>
      </c>
      <c r="F8" s="146">
        <v>73</v>
      </c>
      <c r="G8" s="146">
        <v>9</v>
      </c>
      <c r="H8" s="146" t="s">
        <v>744</v>
      </c>
      <c r="I8" s="190" t="s">
        <v>516</v>
      </c>
      <c r="J8" s="190" t="s">
        <v>517</v>
      </c>
      <c r="K8" s="190" t="s">
        <v>518</v>
      </c>
      <c r="L8" s="122"/>
    </row>
    <row r="9" spans="1:12" ht="18" customHeight="1">
      <c r="A9" s="127"/>
      <c r="B9" s="190" t="s">
        <v>152</v>
      </c>
      <c r="C9" s="190" t="s">
        <v>173</v>
      </c>
      <c r="D9" s="190" t="s">
        <v>174</v>
      </c>
      <c r="E9" s="241" t="s">
        <v>703</v>
      </c>
      <c r="F9" s="146">
        <v>70</v>
      </c>
      <c r="G9" s="146">
        <v>3</v>
      </c>
      <c r="H9" s="146" t="s">
        <v>744</v>
      </c>
      <c r="I9" s="190" t="s">
        <v>200</v>
      </c>
      <c r="J9" s="190" t="s">
        <v>173</v>
      </c>
      <c r="K9" s="190" t="s">
        <v>201</v>
      </c>
      <c r="L9" s="122"/>
    </row>
    <row r="10" spans="1:12" ht="18" customHeight="1">
      <c r="A10" s="127"/>
      <c r="B10" s="190" t="s">
        <v>152</v>
      </c>
      <c r="C10" s="190" t="s">
        <v>513</v>
      </c>
      <c r="D10" s="190" t="s">
        <v>514</v>
      </c>
      <c r="E10" s="242" t="s">
        <v>703</v>
      </c>
      <c r="F10" s="101">
        <v>104</v>
      </c>
      <c r="G10" s="101">
        <v>24</v>
      </c>
      <c r="H10" s="101" t="s">
        <v>714</v>
      </c>
      <c r="I10" s="190" t="s">
        <v>348</v>
      </c>
      <c r="J10" s="190" t="s">
        <v>519</v>
      </c>
      <c r="K10" s="190" t="s">
        <v>520</v>
      </c>
      <c r="L10" s="122"/>
    </row>
    <row r="11" spans="1:12" ht="18" customHeight="1">
      <c r="A11" s="127"/>
      <c r="B11" s="190" t="s">
        <v>152</v>
      </c>
      <c r="C11" s="190" t="s">
        <v>177</v>
      </c>
      <c r="D11" s="190" t="s">
        <v>178</v>
      </c>
      <c r="E11" s="241" t="s">
        <v>703</v>
      </c>
      <c r="F11" s="101">
        <v>62</v>
      </c>
      <c r="G11" s="101">
        <v>7</v>
      </c>
      <c r="H11" s="101" t="s">
        <v>744</v>
      </c>
      <c r="I11" s="190" t="s">
        <v>203</v>
      </c>
      <c r="J11" s="190" t="s">
        <v>177</v>
      </c>
      <c r="K11" s="190" t="s">
        <v>204</v>
      </c>
      <c r="L11" s="122"/>
    </row>
    <row r="12" spans="1:12" ht="18" customHeight="1">
      <c r="A12" s="127"/>
      <c r="B12" s="190" t="s">
        <v>152</v>
      </c>
      <c r="C12" s="190" t="s">
        <v>156</v>
      </c>
      <c r="D12" s="190" t="s">
        <v>157</v>
      </c>
      <c r="E12" s="241" t="s">
        <v>703</v>
      </c>
      <c r="F12" s="146">
        <v>62</v>
      </c>
      <c r="G12" s="146">
        <v>21</v>
      </c>
      <c r="H12" s="146" t="s">
        <v>744</v>
      </c>
      <c r="I12" s="190" t="s">
        <v>183</v>
      </c>
      <c r="J12" s="190" t="s">
        <v>156</v>
      </c>
      <c r="K12" s="190" t="s">
        <v>184</v>
      </c>
      <c r="L12" s="122"/>
    </row>
    <row r="13" spans="1:12" ht="18" customHeight="1">
      <c r="A13" s="127"/>
      <c r="B13" s="190" t="s">
        <v>152</v>
      </c>
      <c r="C13" s="190" t="s">
        <v>685</v>
      </c>
      <c r="D13" s="190" t="s">
        <v>686</v>
      </c>
      <c r="E13" s="241" t="s">
        <v>703</v>
      </c>
      <c r="F13" s="146">
        <v>53</v>
      </c>
      <c r="G13" s="146">
        <v>34</v>
      </c>
      <c r="H13" s="146" t="s">
        <v>744</v>
      </c>
      <c r="I13" s="190" t="s">
        <v>687</v>
      </c>
      <c r="J13" s="190" t="s">
        <v>682</v>
      </c>
      <c r="K13" s="190" t="s">
        <v>683</v>
      </c>
      <c r="L13" s="122"/>
    </row>
    <row r="14" spans="1:12" ht="18" customHeight="1">
      <c r="A14" s="127"/>
      <c r="B14" s="190" t="s">
        <v>152</v>
      </c>
      <c r="C14" s="190" t="s">
        <v>155</v>
      </c>
      <c r="D14" s="190" t="s">
        <v>515</v>
      </c>
      <c r="E14" s="241" t="s">
        <v>703</v>
      </c>
      <c r="F14" s="146">
        <v>55</v>
      </c>
      <c r="G14" s="146">
        <v>39</v>
      </c>
      <c r="H14" s="146" t="s">
        <v>744</v>
      </c>
      <c r="I14" s="190" t="s">
        <v>180</v>
      </c>
      <c r="J14" s="190" t="s">
        <v>181</v>
      </c>
      <c r="K14" s="190" t="s">
        <v>182</v>
      </c>
      <c r="L14" s="122"/>
    </row>
    <row r="15" spans="1:12" ht="18" customHeight="1">
      <c r="A15" s="127"/>
      <c r="B15" s="190" t="s">
        <v>152</v>
      </c>
      <c r="C15" s="190" t="s">
        <v>169</v>
      </c>
      <c r="D15" s="190" t="s">
        <v>170</v>
      </c>
      <c r="E15" s="241" t="s">
        <v>703</v>
      </c>
      <c r="F15" s="146"/>
      <c r="G15" s="146">
        <v>35</v>
      </c>
      <c r="H15" s="146" t="s">
        <v>744</v>
      </c>
      <c r="I15" s="190" t="s">
        <v>195</v>
      </c>
      <c r="J15" s="190" t="s">
        <v>196</v>
      </c>
      <c r="K15" s="190" t="s">
        <v>197</v>
      </c>
      <c r="L15" s="122"/>
    </row>
    <row r="16" spans="1:12" ht="18" customHeight="1">
      <c r="A16" s="127"/>
      <c r="B16" s="190" t="s">
        <v>152</v>
      </c>
      <c r="C16" s="190" t="s">
        <v>171</v>
      </c>
      <c r="D16" s="190" t="s">
        <v>172</v>
      </c>
      <c r="E16" s="241" t="s">
        <v>703</v>
      </c>
      <c r="F16" s="146">
        <v>50</v>
      </c>
      <c r="G16" s="146">
        <v>12</v>
      </c>
      <c r="H16" s="146" t="s">
        <v>744</v>
      </c>
      <c r="I16" s="190" t="s">
        <v>198</v>
      </c>
      <c r="J16" s="190" t="s">
        <v>171</v>
      </c>
      <c r="K16" s="190" t="s">
        <v>199</v>
      </c>
      <c r="L16" s="122"/>
    </row>
    <row r="17" spans="1:12" ht="18" customHeight="1">
      <c r="A17" s="127"/>
      <c r="B17" s="190" t="s">
        <v>152</v>
      </c>
      <c r="C17" s="190" t="s">
        <v>163</v>
      </c>
      <c r="D17" s="190" t="s">
        <v>164</v>
      </c>
      <c r="E17" s="241" t="s">
        <v>703</v>
      </c>
      <c r="F17" s="101">
        <v>48</v>
      </c>
      <c r="G17" s="101">
        <v>3</v>
      </c>
      <c r="H17" s="101" t="s">
        <v>745</v>
      </c>
      <c r="I17" s="190" t="s">
        <v>189</v>
      </c>
      <c r="J17" s="190" t="s">
        <v>190</v>
      </c>
      <c r="K17" s="190" t="s">
        <v>191</v>
      </c>
      <c r="L17" s="122"/>
    </row>
    <row r="18" spans="1:12" ht="18" customHeight="1">
      <c r="A18" s="127"/>
      <c r="B18" s="190" t="s">
        <v>152</v>
      </c>
      <c r="C18" s="190" t="s">
        <v>165</v>
      </c>
      <c r="D18" s="190" t="s">
        <v>166</v>
      </c>
      <c r="E18" s="241" t="s">
        <v>703</v>
      </c>
      <c r="F18" s="146">
        <v>69</v>
      </c>
      <c r="G18" s="146">
        <v>15</v>
      </c>
      <c r="H18" s="146" t="s">
        <v>744</v>
      </c>
      <c r="I18" s="190" t="s">
        <v>192</v>
      </c>
      <c r="J18" s="190" t="s">
        <v>165</v>
      </c>
      <c r="K18" s="190" t="s">
        <v>193</v>
      </c>
      <c r="L18" s="122"/>
    </row>
    <row r="19" spans="1:12" ht="18" customHeight="1">
      <c r="A19" s="127"/>
      <c r="B19" s="190" t="s">
        <v>152</v>
      </c>
      <c r="C19" s="190" t="s">
        <v>175</v>
      </c>
      <c r="D19" s="190" t="s">
        <v>176</v>
      </c>
      <c r="E19" s="241" t="s">
        <v>703</v>
      </c>
      <c r="F19" s="101">
        <v>76</v>
      </c>
      <c r="G19" s="101">
        <v>14</v>
      </c>
      <c r="H19" s="101" t="s">
        <v>744</v>
      </c>
      <c r="I19" s="190" t="s">
        <v>202</v>
      </c>
      <c r="J19" s="190" t="s">
        <v>175</v>
      </c>
      <c r="K19" s="190" t="s">
        <v>123</v>
      </c>
      <c r="L19" s="122"/>
    </row>
    <row r="20" spans="1:12" ht="18" customHeight="1">
      <c r="A20" s="127"/>
      <c r="B20" s="190" t="s">
        <v>152</v>
      </c>
      <c r="C20" s="190" t="s">
        <v>160</v>
      </c>
      <c r="D20" s="190" t="s">
        <v>162</v>
      </c>
      <c r="E20" s="242" t="s">
        <v>703</v>
      </c>
      <c r="F20" s="146">
        <v>103</v>
      </c>
      <c r="G20" s="146">
        <v>25</v>
      </c>
      <c r="H20" s="146" t="s">
        <v>724</v>
      </c>
      <c r="I20" s="190" t="s">
        <v>187</v>
      </c>
      <c r="J20" s="190" t="s">
        <v>160</v>
      </c>
      <c r="K20" s="190" t="s">
        <v>188</v>
      </c>
      <c r="L20" s="122"/>
    </row>
    <row r="21" spans="1:12" ht="18" customHeight="1">
      <c r="A21" s="127"/>
      <c r="B21" s="190" t="s">
        <v>152</v>
      </c>
      <c r="C21" s="190" t="s">
        <v>160</v>
      </c>
      <c r="D21" s="190" t="s">
        <v>161</v>
      </c>
      <c r="E21" s="241" t="s">
        <v>703</v>
      </c>
      <c r="F21" s="146">
        <v>92</v>
      </c>
      <c r="G21" s="146">
        <v>4</v>
      </c>
      <c r="H21" s="146" t="s">
        <v>744</v>
      </c>
      <c r="I21" s="190" t="s">
        <v>187</v>
      </c>
      <c r="J21" s="190" t="s">
        <v>160</v>
      </c>
      <c r="K21" s="190" t="s">
        <v>188</v>
      </c>
      <c r="L21" s="122"/>
    </row>
    <row r="22" spans="1:12" ht="18" customHeight="1">
      <c r="A22" s="127"/>
      <c r="B22" s="190" t="s">
        <v>152</v>
      </c>
      <c r="C22" s="190" t="s">
        <v>153</v>
      </c>
      <c r="D22" s="190" t="s">
        <v>154</v>
      </c>
      <c r="E22" s="241" t="s">
        <v>703</v>
      </c>
      <c r="F22" s="146">
        <v>94</v>
      </c>
      <c r="G22" s="146">
        <v>18</v>
      </c>
      <c r="H22" s="146" t="s">
        <v>724</v>
      </c>
      <c r="I22" s="190" t="s">
        <v>179</v>
      </c>
      <c r="J22" s="190" t="s">
        <v>153</v>
      </c>
      <c r="K22" s="190" t="s">
        <v>121</v>
      </c>
      <c r="L22" s="122"/>
    </row>
    <row r="23" spans="1:12" ht="18" customHeight="1">
      <c r="A23" s="127"/>
      <c r="B23" s="190" t="s">
        <v>152</v>
      </c>
      <c r="C23" s="190" t="s">
        <v>167</v>
      </c>
      <c r="D23" s="190" t="s">
        <v>168</v>
      </c>
      <c r="E23" s="242" t="s">
        <v>703</v>
      </c>
      <c r="F23" s="146">
        <v>108</v>
      </c>
      <c r="G23" s="146">
        <v>10</v>
      </c>
      <c r="H23" s="146" t="s">
        <v>714</v>
      </c>
      <c r="I23" s="190" t="s">
        <v>194</v>
      </c>
      <c r="J23" s="190" t="s">
        <v>167</v>
      </c>
      <c r="K23" s="190" t="s">
        <v>124</v>
      </c>
      <c r="L23" s="122"/>
    </row>
    <row r="24" spans="1:12" ht="18" customHeight="1">
      <c r="A24" s="127"/>
      <c r="B24" s="190" t="s">
        <v>152</v>
      </c>
      <c r="C24" s="190" t="s">
        <v>422</v>
      </c>
      <c r="D24" s="190" t="s">
        <v>592</v>
      </c>
      <c r="E24" s="241" t="s">
        <v>703</v>
      </c>
      <c r="F24" s="146">
        <v>65</v>
      </c>
      <c r="G24" s="146">
        <v>22</v>
      </c>
      <c r="H24" s="146" t="s">
        <v>744</v>
      </c>
      <c r="I24" s="190" t="s">
        <v>240</v>
      </c>
      <c r="J24" s="190" t="s">
        <v>422</v>
      </c>
      <c r="K24" s="190" t="s">
        <v>688</v>
      </c>
      <c r="L24" s="122"/>
    </row>
    <row r="25" spans="1:12" ht="18" customHeight="1">
      <c r="A25" s="127"/>
      <c r="B25" s="190" t="s">
        <v>152</v>
      </c>
      <c r="C25" s="190" t="s">
        <v>158</v>
      </c>
      <c r="D25" s="190" t="s">
        <v>159</v>
      </c>
      <c r="E25" s="241" t="s">
        <v>703</v>
      </c>
      <c r="F25" s="146">
        <v>63</v>
      </c>
      <c r="G25" s="146">
        <v>2</v>
      </c>
      <c r="H25" s="146" t="s">
        <v>745</v>
      </c>
      <c r="I25" s="190" t="s">
        <v>185</v>
      </c>
      <c r="J25" s="190" t="s">
        <v>158</v>
      </c>
      <c r="K25" s="190" t="s">
        <v>186</v>
      </c>
      <c r="L25" s="122"/>
    </row>
    <row r="26" spans="1:12" ht="18" customHeight="1">
      <c r="A26" s="127"/>
      <c r="B26" s="190" t="s">
        <v>152</v>
      </c>
      <c r="C26" s="100" t="s">
        <v>759</v>
      </c>
      <c r="D26" s="100" t="s">
        <v>757</v>
      </c>
      <c r="E26" s="101" t="s">
        <v>703</v>
      </c>
      <c r="F26" s="101"/>
      <c r="G26" s="101">
        <v>11</v>
      </c>
      <c r="H26" s="101" t="s">
        <v>744</v>
      </c>
      <c r="I26" s="100" t="s">
        <v>758</v>
      </c>
      <c r="J26" s="100" t="s">
        <v>759</v>
      </c>
      <c r="K26" s="100" t="s">
        <v>756</v>
      </c>
      <c r="L26" s="122"/>
    </row>
    <row r="27" spans="1:12" ht="18" customHeight="1">
      <c r="A27" s="127"/>
      <c r="B27" s="100"/>
      <c r="C27" s="100"/>
      <c r="D27" s="100"/>
      <c r="E27" s="101"/>
      <c r="F27" s="101"/>
      <c r="G27" s="101"/>
      <c r="H27" s="101"/>
      <c r="I27" s="100"/>
      <c r="J27" s="100"/>
      <c r="K27" s="100"/>
      <c r="L27" s="122"/>
    </row>
    <row r="28" spans="1:12" ht="18" customHeight="1">
      <c r="A28" s="127"/>
      <c r="B28" s="100"/>
      <c r="C28" s="100"/>
      <c r="D28" s="100"/>
      <c r="E28" s="101"/>
      <c r="F28" s="101"/>
      <c r="G28" s="101"/>
      <c r="H28" s="101"/>
      <c r="I28" s="100"/>
      <c r="J28" s="100"/>
      <c r="K28" s="100"/>
      <c r="L28" s="122"/>
    </row>
    <row r="29" spans="1:12" s="14" customFormat="1">
      <c r="B29" s="96" t="s">
        <v>67</v>
      </c>
      <c r="C29" s="96" t="s">
        <v>86</v>
      </c>
      <c r="D29" s="96" t="s">
        <v>85</v>
      </c>
      <c r="E29" s="97"/>
      <c r="F29" s="97" t="s">
        <v>87</v>
      </c>
      <c r="G29" s="97"/>
      <c r="H29" s="97" t="s">
        <v>205</v>
      </c>
      <c r="I29" s="96" t="s">
        <v>89</v>
      </c>
      <c r="J29" s="96" t="s">
        <v>90</v>
      </c>
      <c r="K29" s="96" t="s">
        <v>91</v>
      </c>
    </row>
    <row r="31" spans="1:12">
      <c r="D31" s="93" t="s">
        <v>73</v>
      </c>
      <c r="E31" s="93"/>
      <c r="F31" s="93" t="s">
        <v>74</v>
      </c>
      <c r="G31" s="148"/>
    </row>
    <row r="32" spans="1:12">
      <c r="B32" s="94" t="s">
        <v>71</v>
      </c>
      <c r="C32" s="216" t="s">
        <v>143</v>
      </c>
      <c r="D32" s="94"/>
      <c r="E32" s="95"/>
      <c r="F32" s="136" t="s">
        <v>120</v>
      </c>
      <c r="G32" s="136"/>
    </row>
    <row r="33" spans="2:7">
      <c r="B33" s="94" t="s">
        <v>72</v>
      </c>
      <c r="C33" s="115" t="s">
        <v>144</v>
      </c>
      <c r="D33" s="94"/>
      <c r="E33" s="95"/>
      <c r="F33" s="136" t="s">
        <v>123</v>
      </c>
      <c r="G33" s="136"/>
    </row>
    <row r="34" spans="2:7">
      <c r="B34" s="94" t="s">
        <v>72</v>
      </c>
      <c r="C34" s="94"/>
      <c r="D34" s="94"/>
      <c r="E34" s="95"/>
      <c r="F34" s="99"/>
      <c r="G34" s="99"/>
    </row>
    <row r="35" spans="2:7">
      <c r="B35" s="94" t="s">
        <v>75</v>
      </c>
      <c r="C35" s="125"/>
      <c r="D35" s="94"/>
      <c r="E35" s="95"/>
      <c r="F35" s="95"/>
      <c r="G35" s="95"/>
    </row>
  </sheetData>
  <sortState ref="B8:K26">
    <sortCondition ref="C8:C26"/>
  </sortState>
  <phoneticPr fontId="73" type="noConversion"/>
  <conditionalFormatting sqref="F8:G8">
    <cfRule type="cellIs" dxfId="12" priority="2" operator="greaterThanOrEqual">
      <formula>130</formula>
    </cfRule>
  </conditionalFormatting>
  <conditionalFormatting sqref="F8:G28">
    <cfRule type="cellIs" dxfId="11" priority="1" operator="greaterThanOrEqual">
      <formula>$F$6</formula>
    </cfRule>
  </conditionalFormatting>
  <hyperlinks>
    <hyperlink ref="F32" r:id="rId1"/>
    <hyperlink ref="F33" r:id="rId2"/>
  </hyperlinks>
  <pageMargins left="0.2" right="0.2" top="0.25" bottom="0.25" header="0.5" footer="0.5"/>
  <pageSetup orientation="landscape" r:id="rId3"/>
  <headerFooter>
    <oddFooter>&amp;COAAONLINE.COM&amp;R2014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Cover</vt:lpstr>
      <vt:lpstr>Raw-Data</vt:lpstr>
      <vt:lpstr>Extra Income</vt:lpstr>
      <vt:lpstr>Detail</vt:lpstr>
      <vt:lpstr>Summary</vt:lpstr>
      <vt:lpstr>Years-Summary</vt:lpstr>
      <vt:lpstr>WeightClass</vt:lpstr>
      <vt:lpstr>Coaches</vt:lpstr>
      <vt:lpstr>3rd-Edberg</vt:lpstr>
      <vt:lpstr>4th-Sprouse</vt:lpstr>
      <vt:lpstr>5th-Lynch</vt:lpstr>
      <vt:lpstr>6th-Perkins</vt:lpstr>
      <vt:lpstr>6th-Chapman</vt:lpstr>
      <vt:lpstr>7th-Olssen</vt:lpstr>
      <vt:lpstr>8th-Schara</vt:lpstr>
      <vt:lpstr>Practice Schedule</vt:lpstr>
      <vt:lpstr>'Raw-Data'!Print_Titles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plockhart</cp:lastModifiedBy>
  <cp:lastPrinted>2014-10-17T16:00:44Z</cp:lastPrinted>
  <dcterms:created xsi:type="dcterms:W3CDTF">2013-04-14T18:47:33Z</dcterms:created>
  <dcterms:modified xsi:type="dcterms:W3CDTF">2014-10-17T16:07:59Z</dcterms:modified>
</cp:coreProperties>
</file>